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c-fs1\共有フォルダ\Minamikyushu_Shared\home2\201134_栗原_鹿児島県介護予防・日常生活圏域ニーズ調査等集計加工業務\04_実査\集計データ\5.重点クロス・その他クロス\提出＿その他クロス・重点クロス\"/>
    </mc:Choice>
  </mc:AlternateContent>
  <bookViews>
    <workbookView xWindow="0" yWindow="0" windowWidth="28800" windowHeight="12450"/>
  </bookViews>
  <sheets>
    <sheet name="目次" sheetId="260" r:id="rId1"/>
    <sheet name="1-1-1" sheetId="1" r:id="rId2"/>
    <sheet name="1-1-2" sheetId="2" r:id="rId3"/>
    <sheet name="1-1-3" sheetId="3" r:id="rId4"/>
    <sheet name="1-1-4" sheetId="4" r:id="rId5"/>
    <sheet name="1-1-5" sheetId="5" r:id="rId6"/>
    <sheet name="1-1-6" sheetId="6" r:id="rId7"/>
    <sheet name="1-1-7" sheetId="7" r:id="rId8"/>
    <sheet name="1-1-8" sheetId="8" r:id="rId9"/>
    <sheet name="1-1-9" sheetId="9" r:id="rId10"/>
    <sheet name="1-1-10" sheetId="10" r:id="rId11"/>
    <sheet name="1-1-11" sheetId="11" r:id="rId12"/>
    <sheet name="1-1-12" sheetId="12" r:id="rId13"/>
    <sheet name="1-1-13" sheetId="13" r:id="rId14"/>
    <sheet name="1-1-14" sheetId="14" r:id="rId15"/>
    <sheet name="1-1-15" sheetId="15" r:id="rId16"/>
    <sheet name="1-1-16" sheetId="16" r:id="rId17"/>
    <sheet name="1-1-17" sheetId="17" r:id="rId18"/>
    <sheet name="1-1-18" sheetId="18" r:id="rId19"/>
    <sheet name="1-1-19" sheetId="19" r:id="rId20"/>
    <sheet name="1-1-20" sheetId="20" r:id="rId21"/>
    <sheet name="1-1-21" sheetId="21" r:id="rId22"/>
    <sheet name="1-1-22" sheetId="22" r:id="rId23"/>
    <sheet name="1-1-23" sheetId="23" r:id="rId24"/>
    <sheet name="1-1-24" sheetId="24" r:id="rId25"/>
    <sheet name="1-1-25" sheetId="25" r:id="rId26"/>
    <sheet name="1-1-26" sheetId="26" r:id="rId27"/>
    <sheet name="1-1-27" sheetId="27" r:id="rId28"/>
    <sheet name="1-1-28" sheetId="28" r:id="rId29"/>
    <sheet name="1-1-29" sheetId="29" r:id="rId30"/>
    <sheet name="1-1-30" sheetId="30" r:id="rId31"/>
    <sheet name="1-1-31" sheetId="31" r:id="rId32"/>
    <sheet name="1-1-32" sheetId="32" r:id="rId33"/>
    <sheet name="1-1-33" sheetId="33" r:id="rId34"/>
    <sheet name="1-1-34" sheetId="34" r:id="rId35"/>
    <sheet name="1-1-35" sheetId="35" r:id="rId36"/>
    <sheet name="1-2-1" sheetId="36" r:id="rId37"/>
    <sheet name="1-2-2" sheetId="37" r:id="rId38"/>
    <sheet name="1-2-3" sheetId="38" r:id="rId39"/>
    <sheet name="1-2-4" sheetId="39" r:id="rId40"/>
    <sheet name="1-2-5" sheetId="40" r:id="rId41"/>
    <sheet name="1-2-6" sheetId="41" r:id="rId42"/>
    <sheet name="1-2-7" sheetId="42" r:id="rId43"/>
    <sheet name="1-2-8" sheetId="43" r:id="rId44"/>
    <sheet name="1-2-9" sheetId="44" r:id="rId45"/>
    <sheet name="1-2-10" sheetId="45" r:id="rId46"/>
    <sheet name="1-2-11" sheetId="46" r:id="rId47"/>
    <sheet name="1-2-12" sheetId="47" r:id="rId48"/>
    <sheet name="1-2-13" sheetId="48" r:id="rId49"/>
    <sheet name="1-2-14" sheetId="49" r:id="rId50"/>
    <sheet name="1-2-15" sheetId="50" r:id="rId51"/>
    <sheet name="1-2-16" sheetId="51" r:id="rId52"/>
    <sheet name="1-2-17" sheetId="52" r:id="rId53"/>
    <sheet name="1-2-18" sheetId="53" r:id="rId54"/>
    <sheet name="1-2-19" sheetId="54" r:id="rId55"/>
    <sheet name="1-2-20" sheetId="55" r:id="rId56"/>
    <sheet name="1-2-21" sheetId="56" r:id="rId57"/>
    <sheet name="1-2-22" sheetId="57" r:id="rId58"/>
    <sheet name="1-2-23" sheetId="58" r:id="rId59"/>
    <sheet name="1-2-24" sheetId="59" r:id="rId60"/>
    <sheet name="1-2-25" sheetId="60" r:id="rId61"/>
    <sheet name="1-2-26" sheetId="61" r:id="rId62"/>
    <sheet name="1-2-27" sheetId="62" r:id="rId63"/>
    <sheet name="1-2-28" sheetId="63" r:id="rId64"/>
    <sheet name="1-2-29" sheetId="64" r:id="rId65"/>
    <sheet name="1-2-30" sheetId="65" r:id="rId66"/>
    <sheet name="1-2-31" sheetId="66" r:id="rId67"/>
    <sheet name="2-1-1" sheetId="67" r:id="rId68"/>
    <sheet name="2-1-2" sheetId="68" r:id="rId69"/>
    <sheet name="2-1-3" sheetId="69" r:id="rId70"/>
    <sheet name="2-1-4" sheetId="70" r:id="rId71"/>
    <sheet name="2-1-5" sheetId="71" r:id="rId72"/>
    <sheet name="2-1-6" sheetId="72" r:id="rId73"/>
    <sheet name="2-1-7" sheetId="73" r:id="rId74"/>
    <sheet name="2-1-8" sheetId="74" r:id="rId75"/>
    <sheet name="2-1-9" sheetId="75" r:id="rId76"/>
    <sheet name="2-1-10" sheetId="76" r:id="rId77"/>
    <sheet name="2-1-11" sheetId="77" r:id="rId78"/>
    <sheet name="2-1-12" sheetId="78" r:id="rId79"/>
    <sheet name="2-1-13" sheetId="79" r:id="rId80"/>
    <sheet name="2-1-14" sheetId="80" r:id="rId81"/>
    <sheet name="2-1-15" sheetId="81" r:id="rId82"/>
    <sheet name="3-1-1" sheetId="82" r:id="rId83"/>
    <sheet name="3-1-2" sheetId="83" r:id="rId84"/>
    <sheet name="3-1-3" sheetId="84" r:id="rId85"/>
    <sheet name="3-1-4" sheetId="85" r:id="rId86"/>
    <sheet name="3-1-5" sheetId="86" r:id="rId87"/>
    <sheet name="3-1-6" sheetId="87" r:id="rId88"/>
    <sheet name="3-1-7" sheetId="88" r:id="rId89"/>
    <sheet name="3-1-8" sheetId="89" r:id="rId90"/>
    <sheet name="3-1-9" sheetId="90" r:id="rId91"/>
    <sheet name="3-1-10" sheetId="91" r:id="rId92"/>
    <sheet name="3-1-11" sheetId="92" r:id="rId93"/>
    <sheet name="3-1-12" sheetId="93" r:id="rId94"/>
    <sheet name="3-1-13" sheetId="94" r:id="rId95"/>
    <sheet name="3-1-14" sheetId="95" r:id="rId96"/>
    <sheet name="3-1-15" sheetId="96" r:id="rId97"/>
    <sheet name="3-1-16" sheetId="97" r:id="rId98"/>
    <sheet name="3-1-17" sheetId="98" r:id="rId99"/>
    <sheet name="3-1-18" sheetId="99" r:id="rId100"/>
    <sheet name="3-1-19" sheetId="100" r:id="rId101"/>
    <sheet name="3-1-20" sheetId="101" r:id="rId102"/>
    <sheet name="3-1-21" sheetId="102" r:id="rId103"/>
    <sheet name="3-1-22" sheetId="103" r:id="rId104"/>
    <sheet name="3-1-23" sheetId="104" r:id="rId105"/>
    <sheet name="3-1-24" sheetId="105" r:id="rId106"/>
    <sheet name="3-1-25" sheetId="106" r:id="rId107"/>
    <sheet name="3-1-26" sheetId="107" r:id="rId108"/>
    <sheet name="3-2-1" sheetId="108" r:id="rId109"/>
    <sheet name="3-2-2" sheetId="109" r:id="rId110"/>
    <sheet name="3-2-3" sheetId="110" r:id="rId111"/>
    <sheet name="3-2-4" sheetId="111" r:id="rId112"/>
    <sheet name="3-2-5" sheetId="112" r:id="rId113"/>
    <sheet name="3-2-6" sheetId="113" r:id="rId114"/>
    <sheet name="3-2-7" sheetId="114" r:id="rId115"/>
    <sheet name="3-2-8" sheetId="115" r:id="rId116"/>
    <sheet name="3-2-9" sheetId="116" r:id="rId117"/>
    <sheet name="3-2-10" sheetId="117" r:id="rId118"/>
    <sheet name="3-2-11" sheetId="118" r:id="rId119"/>
    <sheet name="3-2-12" sheetId="119" r:id="rId120"/>
    <sheet name="3-2-13" sheetId="120" r:id="rId121"/>
    <sheet name="3-2-14" sheetId="121" r:id="rId122"/>
    <sheet name="3-2-15" sheetId="122" r:id="rId123"/>
    <sheet name="3-2-16" sheetId="123" r:id="rId124"/>
    <sheet name="3-2-17" sheetId="124" r:id="rId125"/>
    <sheet name="3-2-18" sheetId="125" r:id="rId126"/>
    <sheet name="3-2-19" sheetId="126" r:id="rId127"/>
    <sheet name="3-2-20" sheetId="127" r:id="rId128"/>
    <sheet name="3-2-21" sheetId="128" r:id="rId129"/>
    <sheet name="3-2-22" sheetId="129" r:id="rId130"/>
    <sheet name="3-2-23" sheetId="130" r:id="rId131"/>
    <sheet name="3-2-24" sheetId="131" r:id="rId132"/>
    <sheet name="3-2-25" sheetId="132" r:id="rId133"/>
    <sheet name="3-2-26" sheetId="133" r:id="rId134"/>
    <sheet name="4-1-1" sheetId="254" r:id="rId135"/>
    <sheet name="4-1-2" sheetId="255" r:id="rId136"/>
    <sheet name="4-1-3" sheetId="256" r:id="rId137"/>
    <sheet name="4-1-4" sheetId="257" r:id="rId138"/>
    <sheet name="4-1-5" sheetId="258" r:id="rId139"/>
    <sheet name="5-1-1" sheetId="135" r:id="rId140"/>
    <sheet name="5-1-2" sheetId="136" r:id="rId141"/>
    <sheet name="5-1-3" sheetId="137" r:id="rId142"/>
    <sheet name="5-1-4" sheetId="138" r:id="rId143"/>
    <sheet name="5-1-5" sheetId="139" r:id="rId144"/>
    <sheet name="5-1-6" sheetId="140" r:id="rId145"/>
    <sheet name="5-1-7" sheetId="141" r:id="rId146"/>
    <sheet name="5-1-8" sheetId="142" r:id="rId147"/>
    <sheet name="5-1-9" sheetId="143" r:id="rId148"/>
    <sheet name="5-1-10" sheetId="144" r:id="rId149"/>
    <sheet name="5-1-11" sheetId="145" r:id="rId150"/>
    <sheet name="5-1-12" sheetId="146" r:id="rId151"/>
    <sheet name="5-1-13" sheetId="147" r:id="rId152"/>
    <sheet name="5-1-14" sheetId="148" r:id="rId153"/>
    <sheet name="5-2-1" sheetId="163" r:id="rId154"/>
    <sheet name="5-2-2" sheetId="164" r:id="rId155"/>
    <sheet name="5-2-3" sheetId="165" r:id="rId156"/>
    <sheet name="5-2-4" sheetId="166" r:id="rId157"/>
    <sheet name="5-2-5" sheetId="167" r:id="rId158"/>
    <sheet name="5-2-6" sheetId="168" r:id="rId159"/>
    <sheet name="5-2-7" sheetId="169" r:id="rId160"/>
    <sheet name="5-2-8" sheetId="170" r:id="rId161"/>
    <sheet name="5-2-9" sheetId="171" r:id="rId162"/>
    <sheet name="5-2-10" sheetId="172" r:id="rId163"/>
    <sheet name="5-2-11" sheetId="173" r:id="rId164"/>
    <sheet name="5-2-12" sheetId="174" r:id="rId165"/>
    <sheet name="5-2-13" sheetId="175" r:id="rId166"/>
    <sheet name="5-2-14" sheetId="176" r:id="rId167"/>
    <sheet name="6-1-1" sheetId="177" r:id="rId168"/>
    <sheet name="6-1-2" sheetId="178" r:id="rId169"/>
    <sheet name="6-1-3" sheetId="179" r:id="rId170"/>
    <sheet name="6-1-4" sheetId="180" r:id="rId171"/>
    <sheet name="6-1-5" sheetId="181" r:id="rId172"/>
    <sheet name="6-1-6" sheetId="182" r:id="rId173"/>
    <sheet name="6-1-7" sheetId="183" r:id="rId174"/>
    <sheet name="6-1-8" sheetId="184" r:id="rId175"/>
    <sheet name="7-1-1" sheetId="185" r:id="rId176"/>
    <sheet name="7-1-2" sheetId="186" r:id="rId177"/>
    <sheet name="7-1-3" sheetId="187" r:id="rId178"/>
    <sheet name="7-1-4" sheetId="188" r:id="rId179"/>
    <sheet name="7-1-5" sheetId="189" r:id="rId180"/>
    <sheet name="7-1-6" sheetId="190" r:id="rId181"/>
    <sheet name="7-1-7" sheetId="191" r:id="rId182"/>
    <sheet name="7-1-8" sheetId="192" r:id="rId183"/>
    <sheet name="7-1-9" sheetId="193" r:id="rId184"/>
    <sheet name="7-1-10" sheetId="194" r:id="rId185"/>
    <sheet name="7-1-11" sheetId="195" r:id="rId186"/>
    <sheet name="7-1-12" sheetId="196" r:id="rId187"/>
    <sheet name="7-1-13" sheetId="197" r:id="rId188"/>
    <sheet name="7-1-14" sheetId="198" r:id="rId189"/>
    <sheet name="7-1-15" sheetId="199" r:id="rId190"/>
    <sheet name="7-1-16" sheetId="200" r:id="rId191"/>
    <sheet name="7-1-17" sheetId="201" r:id="rId192"/>
    <sheet name="8-1-1" sheetId="202" r:id="rId193"/>
    <sheet name="8-1-2" sheetId="203" r:id="rId194"/>
    <sheet name="8-1-3" sheetId="204" r:id="rId195"/>
    <sheet name="8-1-4" sheetId="205" r:id="rId196"/>
    <sheet name="9-1-1" sheetId="206" r:id="rId197"/>
    <sheet name="9-1-2" sheetId="207" r:id="rId198"/>
    <sheet name="9-1-3" sheetId="208" r:id="rId199"/>
    <sheet name="9-1-4" sheetId="209" r:id="rId200"/>
    <sheet name="9-1-5" sheetId="210" r:id="rId201"/>
    <sheet name="9-1-6" sheetId="211" r:id="rId202"/>
    <sheet name="9-1-7" sheetId="212" r:id="rId203"/>
    <sheet name="9-1-8" sheetId="213" r:id="rId204"/>
    <sheet name="9-1-9" sheetId="214" r:id="rId205"/>
    <sheet name="9-1-10" sheetId="215" r:id="rId206"/>
    <sheet name="9-1-11" sheetId="216" r:id="rId207"/>
    <sheet name="9-1-12" sheetId="217" r:id="rId208"/>
    <sheet name="9-1-13" sheetId="218" r:id="rId209"/>
    <sheet name="9-1-14" sheetId="219" r:id="rId210"/>
    <sheet name="9-1-15" sheetId="220" r:id="rId211"/>
    <sheet name="9-1-16" sheetId="221" r:id="rId212"/>
    <sheet name="9-1-17" sheetId="222" r:id="rId213"/>
    <sheet name="9-1-18" sheetId="223" r:id="rId214"/>
    <sheet name="9-1-19" sheetId="224" r:id="rId215"/>
    <sheet name="9-1-20" sheetId="225" r:id="rId216"/>
    <sheet name="9-1-21" sheetId="226" r:id="rId217"/>
    <sheet name="9-1-22" sheetId="227" r:id="rId218"/>
    <sheet name="9-1-23" sheetId="228" r:id="rId219"/>
    <sheet name="9-1-24" sheetId="229" r:id="rId220"/>
    <sheet name="9-1-25" sheetId="230" r:id="rId221"/>
    <sheet name="10-1-1" sheetId="231" r:id="rId222"/>
    <sheet name="10-1-2" sheetId="232" r:id="rId223"/>
    <sheet name="10-1-3" sheetId="233" r:id="rId224"/>
    <sheet name="10-1-4" sheetId="234" r:id="rId225"/>
    <sheet name="10-1-5" sheetId="235" r:id="rId226"/>
    <sheet name="10-1-6" sheetId="236" r:id="rId227"/>
    <sheet name="10-1-7" sheetId="237" r:id="rId228"/>
    <sheet name="10-1-8" sheetId="238" r:id="rId229"/>
    <sheet name="10-1-9" sheetId="239" r:id="rId230"/>
    <sheet name="10-1-10" sheetId="240" r:id="rId231"/>
    <sheet name="10-1-11" sheetId="241" r:id="rId232"/>
    <sheet name="10-1-12" sheetId="242" r:id="rId233"/>
    <sheet name="10-1-13" sheetId="243" r:id="rId234"/>
    <sheet name="10-1-14" sheetId="244" r:id="rId235"/>
    <sheet name="10-1-15" sheetId="245" r:id="rId236"/>
    <sheet name="10-1-16" sheetId="246" r:id="rId237"/>
    <sheet name="10-1-17" sheetId="247" r:id="rId238"/>
    <sheet name="10-1-18" sheetId="248" r:id="rId239"/>
    <sheet name="10-1-19" sheetId="249" r:id="rId240"/>
    <sheet name="10-1-20" sheetId="250" r:id="rId241"/>
    <sheet name="10-1-21" sheetId="259" r:id="rId242"/>
    <sheet name="10-1-22" sheetId="251" r:id="rId243"/>
    <sheet name="10-1-23" sheetId="252" r:id="rId244"/>
    <sheet name="10-1-24" sheetId="253" r:id="rId245"/>
    <sheet name="11-1-1" sheetId="263" r:id="rId246"/>
    <sheet name="11-1-2" sheetId="264" r:id="rId247"/>
    <sheet name="11-1-3" sheetId="265" r:id="rId248"/>
    <sheet name="11-1-4" sheetId="266" r:id="rId249"/>
    <sheet name="11-1-5" sheetId="267" r:id="rId250"/>
    <sheet name="11-1-6" sheetId="268" r:id="rId251"/>
    <sheet name="11-1-7" sheetId="269" r:id="rId252"/>
    <sheet name="11-1-8" sheetId="270" r:id="rId253"/>
    <sheet name="11-1-9" sheetId="271" r:id="rId254"/>
    <sheet name="11-1-10" sheetId="272" r:id="rId255"/>
    <sheet name="11-1-11" sheetId="273" r:id="rId256"/>
  </sheets>
  <definedNames>
    <definedName name="_xlnm._FilterDatabase" localSheetId="0" hidden="1">目次!$A$1:$O$256</definedName>
    <definedName name="anslist_一般高齢者">#REF!</definedName>
    <definedName name="anslist_在宅要介護者">#REF!</definedName>
    <definedName name="anslist_若年者">#REF!</definedName>
    <definedName name="qlist_重点クロス">#REF!</definedName>
    <definedName name="sheetlist_一般高齢者">#REF!</definedName>
    <definedName name="sheetlist_在宅要介護者">#REF!</definedName>
    <definedName name="sheetlist_若年者">#REF!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6" i="260" l="1"/>
  <c r="B192" i="260" l="1"/>
  <c r="B134" i="260"/>
  <c r="B108" i="260"/>
  <c r="B107" i="260"/>
  <c r="B67" i="260"/>
  <c r="B36" i="260" l="1"/>
  <c r="B35" i="260"/>
  <c r="B34" i="260"/>
  <c r="B33" i="260"/>
  <c r="B32" i="260"/>
  <c r="B31" i="260"/>
  <c r="B30" i="260"/>
  <c r="B29" i="260"/>
  <c r="B28" i="260"/>
  <c r="B27" i="260"/>
  <c r="B26" i="260"/>
  <c r="B25" i="260"/>
  <c r="B24" i="260"/>
  <c r="B23" i="260"/>
  <c r="B22" i="260"/>
  <c r="B21" i="260"/>
  <c r="B20" i="260"/>
  <c r="B19" i="260"/>
  <c r="B18" i="260"/>
  <c r="B17" i="260"/>
  <c r="B16" i="260"/>
  <c r="B15" i="260"/>
  <c r="B14" i="260"/>
  <c r="B13" i="260"/>
  <c r="B12" i="260"/>
  <c r="B2" i="260"/>
  <c r="B255" i="260"/>
  <c r="B254" i="260"/>
  <c r="B253" i="260"/>
  <c r="B252" i="260"/>
  <c r="B251" i="260"/>
  <c r="B250" i="260"/>
  <c r="B249" i="260"/>
  <c r="B248" i="260"/>
  <c r="B247" i="260"/>
  <c r="B246" i="260"/>
  <c r="B245" i="260"/>
  <c r="B244" i="260"/>
  <c r="B243" i="260"/>
  <c r="B242" i="260"/>
  <c r="B241" i="260"/>
  <c r="B240" i="260"/>
  <c r="B239" i="260"/>
  <c r="B238" i="260"/>
  <c r="B237" i="260"/>
  <c r="B236" i="260"/>
  <c r="B235" i="260"/>
  <c r="B234" i="260"/>
  <c r="B233" i="260"/>
  <c r="B232" i="260"/>
  <c r="B231" i="260"/>
  <c r="B230" i="260"/>
  <c r="B229" i="260"/>
  <c r="B228" i="260"/>
  <c r="B227" i="260"/>
  <c r="B226" i="260"/>
  <c r="B225" i="260"/>
  <c r="B224" i="260"/>
  <c r="B223" i="260"/>
  <c r="B222" i="260"/>
  <c r="B221" i="260"/>
  <c r="B220" i="260"/>
  <c r="B219" i="260"/>
  <c r="B218" i="260"/>
  <c r="B217" i="260"/>
  <c r="B216" i="260"/>
  <c r="B215" i="260"/>
  <c r="B214" i="260"/>
  <c r="B213" i="260"/>
  <c r="B212" i="260"/>
  <c r="B211" i="260"/>
  <c r="B210" i="260"/>
  <c r="B209" i="260"/>
  <c r="B208" i="260"/>
  <c r="B207" i="260"/>
  <c r="B206" i="260"/>
  <c r="B205" i="260"/>
  <c r="B204" i="260"/>
  <c r="B203" i="260"/>
  <c r="B202" i="260"/>
  <c r="B201" i="260"/>
  <c r="B200" i="260"/>
  <c r="B199" i="260"/>
  <c r="B198" i="260"/>
  <c r="B197" i="260"/>
  <c r="B196" i="260"/>
  <c r="B195" i="260"/>
  <c r="B194" i="260"/>
  <c r="B193" i="260"/>
  <c r="B191" i="260"/>
  <c r="B190" i="260"/>
  <c r="B189" i="260"/>
  <c r="B188" i="260"/>
  <c r="B187" i="260"/>
  <c r="B186" i="260"/>
  <c r="B185" i="260"/>
  <c r="B184" i="260"/>
  <c r="B183" i="260"/>
  <c r="B182" i="260"/>
  <c r="B181" i="260"/>
  <c r="B180" i="260"/>
  <c r="B179" i="260"/>
  <c r="B178" i="260"/>
  <c r="B177" i="260"/>
  <c r="B176" i="260"/>
  <c r="B175" i="260"/>
  <c r="B174" i="260"/>
  <c r="B173" i="260"/>
  <c r="B172" i="260"/>
  <c r="B171" i="260"/>
  <c r="B170" i="260"/>
  <c r="B169" i="260"/>
  <c r="B168" i="260"/>
  <c r="B167" i="260"/>
  <c r="B166" i="260"/>
  <c r="B165" i="260"/>
  <c r="B164" i="260"/>
  <c r="B163" i="260"/>
  <c r="B162" i="260"/>
  <c r="B161" i="260"/>
  <c r="B160" i="260"/>
  <c r="B159" i="260"/>
  <c r="B158" i="260"/>
  <c r="B157" i="260"/>
  <c r="B156" i="260"/>
  <c r="B155" i="260"/>
  <c r="B154" i="260"/>
  <c r="B153" i="260"/>
  <c r="B152" i="260"/>
  <c r="B151" i="260"/>
  <c r="B150" i="260"/>
  <c r="B149" i="260"/>
  <c r="B148" i="260"/>
  <c r="B147" i="260"/>
  <c r="B146" i="260"/>
  <c r="B145" i="260"/>
  <c r="B144" i="260"/>
  <c r="B143" i="260"/>
  <c r="B142" i="260"/>
  <c r="B141" i="260"/>
  <c r="B140" i="260"/>
  <c r="B139" i="260"/>
  <c r="B138" i="260"/>
  <c r="B137" i="260"/>
  <c r="B136" i="260"/>
  <c r="B135" i="260"/>
  <c r="B133" i="260"/>
  <c r="B132" i="260"/>
  <c r="B131" i="260"/>
  <c r="B130" i="260"/>
  <c r="B129" i="260"/>
  <c r="B128" i="260"/>
  <c r="B127" i="260"/>
  <c r="B126" i="260"/>
  <c r="B125" i="260"/>
  <c r="B124" i="260"/>
  <c r="B123" i="260"/>
  <c r="B122" i="260"/>
  <c r="B121" i="260"/>
  <c r="B120" i="260"/>
  <c r="B119" i="260"/>
  <c r="B118" i="260"/>
  <c r="B117" i="260"/>
  <c r="B116" i="260"/>
  <c r="B115" i="260"/>
  <c r="B114" i="260"/>
  <c r="B113" i="260"/>
  <c r="B112" i="260"/>
  <c r="B111" i="260"/>
  <c r="B110" i="260"/>
  <c r="B109" i="260"/>
  <c r="B106" i="260"/>
  <c r="B105" i="260"/>
  <c r="B104" i="260"/>
  <c r="B103" i="260"/>
  <c r="B102" i="260"/>
  <c r="B101" i="260"/>
  <c r="B100" i="260"/>
  <c r="B99" i="260"/>
  <c r="B98" i="260"/>
  <c r="B97" i="260"/>
  <c r="B96" i="260"/>
  <c r="B95" i="260"/>
  <c r="B94" i="260"/>
  <c r="B93" i="260"/>
  <c r="B92" i="260"/>
  <c r="B91" i="260"/>
  <c r="B90" i="260"/>
  <c r="B89" i="260"/>
  <c r="B88" i="260"/>
  <c r="B87" i="260"/>
  <c r="B86" i="260"/>
  <c r="B85" i="260"/>
  <c r="B84" i="260"/>
  <c r="B83" i="260"/>
  <c r="B82" i="260"/>
  <c r="B81" i="260"/>
  <c r="B80" i="260"/>
  <c r="B79" i="260"/>
  <c r="B78" i="260"/>
  <c r="B77" i="260"/>
  <c r="B76" i="260"/>
  <c r="B75" i="260"/>
  <c r="B74" i="260"/>
  <c r="B73" i="260"/>
  <c r="B72" i="260"/>
  <c r="B71" i="260"/>
  <c r="B70" i="260"/>
  <c r="B69" i="260"/>
  <c r="B68" i="260"/>
  <c r="B66" i="260"/>
  <c r="B65" i="260"/>
  <c r="B64" i="260"/>
  <c r="B63" i="260"/>
  <c r="B62" i="260"/>
  <c r="B61" i="260"/>
  <c r="B60" i="260"/>
  <c r="B59" i="260"/>
  <c r="B58" i="260"/>
  <c r="B57" i="260"/>
  <c r="B56" i="260"/>
  <c r="B55" i="260"/>
  <c r="B54" i="260"/>
  <c r="B53" i="260"/>
  <c r="B52" i="260"/>
  <c r="B51" i="260"/>
  <c r="B50" i="260"/>
  <c r="B49" i="260"/>
  <c r="B48" i="260"/>
  <c r="B47" i="260"/>
  <c r="B46" i="260"/>
  <c r="B45" i="260"/>
  <c r="B44" i="260"/>
  <c r="B43" i="260"/>
  <c r="B42" i="260"/>
  <c r="B41" i="260"/>
  <c r="B40" i="260"/>
  <c r="B39" i="260"/>
  <c r="B38" i="260"/>
  <c r="B37" i="260"/>
  <c r="B11" i="260"/>
  <c r="B10" i="260"/>
  <c r="B9" i="260"/>
  <c r="B8" i="260"/>
  <c r="B7" i="260"/>
  <c r="B6" i="260"/>
  <c r="B5" i="260"/>
  <c r="B4" i="260"/>
  <c r="B3" i="260"/>
</calcChain>
</file>

<file path=xl/sharedStrings.xml><?xml version="1.0" encoding="utf-8"?>
<sst xmlns="http://schemas.openxmlformats.org/spreadsheetml/2006/main" count="10016" uniqueCount="1332">
  <si>
    <t xml:space="preserve"> </t>
  </si>
  <si>
    <t>できるけどしていない</t>
  </si>
  <si>
    <t>男性</t>
  </si>
  <si>
    <t>女性</t>
  </si>
  <si>
    <t>年齢</t>
  </si>
  <si>
    <t>６５～６９歳</t>
  </si>
  <si>
    <t>７０～７４歳</t>
  </si>
  <si>
    <t>７５～７９歳</t>
  </si>
  <si>
    <t>８０～８４歳</t>
  </si>
  <si>
    <t>８５歳以上</t>
  </si>
  <si>
    <t>そのような人はいない</t>
  </si>
  <si>
    <t>高齢者対応の住宅やアパートに移り住みたい</t>
  </si>
  <si>
    <t>地域の回覧板・掲示板などが活用されている</t>
  </si>
  <si>
    <t>ボランテイアやＮＰＯの活動が行われている</t>
  </si>
  <si>
    <t>兄弟姉妹など親族の家</t>
  </si>
  <si>
    <t>緊急に施設・病院への入所が必要になること</t>
  </si>
  <si>
    <t>在宅医療の提供体制（往診，訪問看護など）</t>
  </si>
  <si>
    <t>分からない</t>
  </si>
  <si>
    <t>要支援１</t>
  </si>
  <si>
    <t>要支援２</t>
  </si>
  <si>
    <t>要介護１</t>
  </si>
  <si>
    <t>要介護２</t>
  </si>
  <si>
    <t>要介護３</t>
  </si>
  <si>
    <t>要介護４</t>
  </si>
  <si>
    <t>要介護５</t>
  </si>
  <si>
    <t>介護のために「労働時間を調整（残業免除，短時間勤務，遅出，早</t>
  </si>
  <si>
    <t>食事の準備（調理等）</t>
  </si>
  <si>
    <t>地域包括支援センター・市町村役場・保健所</t>
  </si>
  <si>
    <t>あまり満足していない</t>
  </si>
  <si>
    <t>家族間で介護の押し付け合いがなくなった（家族関係が良くなった</t>
  </si>
  <si>
    <t>介護の仕方（技術）を教えてもらい，適切な介護ができるようにな</t>
  </si>
  <si>
    <t>介護保険サービスや事業所，施設などを実際に見ることができ，将</t>
  </si>
  <si>
    <t>まだ利用したいサービスがあるが，サービスが十分に受けられない</t>
  </si>
  <si>
    <t>サービスの内容やケアプランについて，十分説明がなされていない</t>
  </si>
  <si>
    <t>介護・介助は必要ない</t>
  </si>
  <si>
    <t>自分や家族が認知症にならないか心配である</t>
  </si>
  <si>
    <t>地域包括支援センター</t>
  </si>
  <si>
    <t>認知症の人と家族の会</t>
  </si>
  <si>
    <t>はい</t>
  </si>
  <si>
    <t>いいえ</t>
  </si>
  <si>
    <t>住まいに不安があった</t>
  </si>
  <si>
    <t>人と会ったり，外出したりする機会が増えた</t>
  </si>
  <si>
    <t>認知症対応型通所介護</t>
  </si>
  <si>
    <t>施設へ入所させたい</t>
  </si>
  <si>
    <t>その他</t>
  </si>
  <si>
    <t>栄養改善に関すること</t>
  </si>
  <si>
    <t>性別</t>
    <rPh sb="0" eb="2">
      <t>セイベツ</t>
    </rPh>
    <phoneticPr fontId="2"/>
  </si>
  <si>
    <t>年齢</t>
    <rPh sb="0" eb="2">
      <t>ネンレイ</t>
    </rPh>
    <phoneticPr fontId="2"/>
  </si>
  <si>
    <t>助段：回答数
下段：構成比</t>
    <rPh sb="0" eb="1">
      <t>ジョ</t>
    </rPh>
    <rPh sb="1" eb="2">
      <t>ダン</t>
    </rPh>
    <rPh sb="3" eb="6">
      <t>カイトウスウ</t>
    </rPh>
    <rPh sb="7" eb="9">
      <t>ゲダン</t>
    </rPh>
    <rPh sb="10" eb="13">
      <t>コウセイヒ</t>
    </rPh>
    <phoneticPr fontId="2"/>
  </si>
  <si>
    <t>１．単身高齢者世帯の生活実態</t>
  </si>
  <si>
    <t>　（１）一般高齢者</t>
  </si>
  <si>
    <t>　　　【一人暮らし】，【介護は必要だが受けていない】と回答した人のみ</t>
  </si>
  <si>
    <t>サンプル数</t>
  </si>
  <si>
    <t>無回答</t>
  </si>
  <si>
    <t>全体</t>
  </si>
  <si>
    <t>訪問入浴介護</t>
  </si>
  <si>
    <t>訪問看護</t>
  </si>
  <si>
    <t>訪問リハビリテーション</t>
  </si>
  <si>
    <t>通所介護</t>
  </si>
  <si>
    <t>通所リハビリテーション</t>
  </si>
  <si>
    <t>短期入所サービス</t>
  </si>
  <si>
    <t>福祉用具貸与・購入</t>
  </si>
  <si>
    <t>住宅改修</t>
  </si>
  <si>
    <t>定期巡回・随時対応型訪問介護看護</t>
  </si>
  <si>
    <t>夜間対応型訪問介護</t>
  </si>
  <si>
    <t>小規模多機能型居宅介護</t>
  </si>
  <si>
    <t>複合型サービス</t>
  </si>
  <si>
    <t>Ⅰ</t>
  </si>
  <si>
    <t>Ⅱａ</t>
  </si>
  <si>
    <t>Ⅱｂ</t>
  </si>
  <si>
    <t>Ⅲａ</t>
  </si>
  <si>
    <t>Ⅲｂ</t>
  </si>
  <si>
    <t>Ⅳ</t>
  </si>
  <si>
    <t>Ｍ</t>
  </si>
  <si>
    <t>不明</t>
  </si>
  <si>
    <t>配偶者や子ども，兄弟姉妹や親戚</t>
  </si>
  <si>
    <t>近所の住民</t>
  </si>
  <si>
    <t>知人・友人</t>
  </si>
  <si>
    <t>ショートステイ</t>
  </si>
  <si>
    <t>代わってくれる人はいない</t>
  </si>
  <si>
    <t>家族の絆が強まったり，生きがいになった</t>
  </si>
  <si>
    <t>人間の尊厳や自身の老後について考えるようになった</t>
  </si>
  <si>
    <t>健康づくり・体力づくりを心がけるようになった</t>
  </si>
  <si>
    <t>身体的・精神的負担が大きくなった</t>
  </si>
  <si>
    <t>仕事を中断したり辞めなければならなくなった</t>
  </si>
  <si>
    <t>家を留守にできなくなったり，自由に行動できなくなった</t>
  </si>
  <si>
    <t>特に変化はない</t>
  </si>
  <si>
    <t>回数や時間が希望するものと異なる</t>
  </si>
  <si>
    <t>必要以上のサービスを利用させられている</t>
  </si>
  <si>
    <t>事業所や施設の職員の対応が適切でない</t>
  </si>
  <si>
    <t>経済的負担が大きくなっている</t>
  </si>
  <si>
    <t>サービス利用の際の手続きが面倒である</t>
  </si>
  <si>
    <t>特に不満はない</t>
  </si>
  <si>
    <t>心身の負担が軽減された</t>
  </si>
  <si>
    <t>睡眠がとれるようになった</t>
  </si>
  <si>
    <t>心の余裕が生まれたり，気持ちが明るくなった</t>
  </si>
  <si>
    <t>自由に使える時間を持てるようになった</t>
  </si>
  <si>
    <t>要介護（要支援）者との関係が良くなった</t>
  </si>
  <si>
    <t>仕事（パートを含む）を続けられるようになった</t>
  </si>
  <si>
    <t>満足している</t>
  </si>
  <si>
    <t>ほぼ満足している</t>
  </si>
  <si>
    <t>どちらともいえない</t>
  </si>
  <si>
    <t>満足していない</t>
  </si>
  <si>
    <t>友人・知人</t>
  </si>
  <si>
    <t>自治会・町内会，近所の住民</t>
  </si>
  <si>
    <t>社会福祉協議会・民生委員</t>
  </si>
  <si>
    <t>ケアマネジャー</t>
  </si>
  <si>
    <t>医師・歯科医師・看護師</t>
  </si>
  <si>
    <t>介護者家族の団体</t>
  </si>
  <si>
    <t>相談できる相手はいない</t>
  </si>
  <si>
    <t>経済的負担</t>
  </si>
  <si>
    <t>介護に関する情報の入手方法がわからない</t>
  </si>
  <si>
    <t>相談相手（理解者）がいない</t>
  </si>
  <si>
    <t>住まい（手すりの取付，段差解消など）</t>
  </si>
  <si>
    <t>近所や地域の方々の理解・協力</t>
  </si>
  <si>
    <t>災害時の避難の際の援助</t>
  </si>
  <si>
    <t>特に不安はない</t>
  </si>
  <si>
    <t>日中の排泄</t>
  </si>
  <si>
    <t>夜間の排泄</t>
  </si>
  <si>
    <t>食事の介助（食べる時）</t>
  </si>
  <si>
    <t>入浴・洗身</t>
  </si>
  <si>
    <t>身だしなみ（洗顔・歯磨き等）</t>
  </si>
  <si>
    <t>衣服の着脱</t>
  </si>
  <si>
    <t>屋内の移乗・移動</t>
  </si>
  <si>
    <t>外出の付き添い，送迎等</t>
  </si>
  <si>
    <t>服薬</t>
  </si>
  <si>
    <t>認知症状への対応</t>
  </si>
  <si>
    <t>医療面での対応（経管栄養・ストーマ等）</t>
  </si>
  <si>
    <t>その他の家事（掃除，洗濯，買い物等）</t>
  </si>
  <si>
    <t>金銭管理や生活面に必要な諸手続き</t>
  </si>
  <si>
    <t>不安に感じていることは，特にない</t>
  </si>
  <si>
    <t>問題なく，続けていける</t>
  </si>
  <si>
    <t>問題はあるが，何とか続けていける</t>
  </si>
  <si>
    <t>続けていくのは，やや難しい</t>
  </si>
  <si>
    <t>続けていくのは，かなり難しい</t>
  </si>
  <si>
    <t>自営業・フリーランス等のため，勤め先はない</t>
  </si>
  <si>
    <t>介護休業・介護休暇等の制度の充実</t>
  </si>
  <si>
    <t>制度を利用しやすい職場づくり</t>
  </si>
  <si>
    <t>労働時間の柔軟な選択（フレックスタイム制など）</t>
  </si>
  <si>
    <t>働く場所の多様化（在宅勤務・テレワークなど）</t>
  </si>
  <si>
    <t>仕事と介護の両立に関する情報の提供</t>
  </si>
  <si>
    <t>介護に関する相談窓口・相談担当者の設置</t>
  </si>
  <si>
    <t>介護をしている従業員への経済的な支援</t>
  </si>
  <si>
    <t>特にない</t>
  </si>
  <si>
    <t>特に行っていない</t>
  </si>
  <si>
    <t>介護のために「休暇」を取りながら働いている</t>
  </si>
  <si>
    <t>介護のために「在宅勤務」を利用しながら働いている</t>
  </si>
  <si>
    <t>介護のために2～4以外の調整をしながら働いている</t>
  </si>
  <si>
    <t>フルタイムで働いている</t>
  </si>
  <si>
    <t>パートタイムで働いている</t>
  </si>
  <si>
    <t>働いていない</t>
  </si>
  <si>
    <t>認知機能の低下が心配である</t>
  </si>
  <si>
    <t>介護者（家族など）に負担をかけたくない</t>
  </si>
  <si>
    <t>介護者（家族など）がいないため，在宅生活が不安である</t>
  </si>
  <si>
    <t>介護者（家族など）が高齢であるため，十分に介護できない</t>
  </si>
  <si>
    <t>介護者（家族など）が病気を患っており，十分に介護できない</t>
  </si>
  <si>
    <t>介護者（家族など）が仕事などで忙しく，十分に介護できない</t>
  </si>
  <si>
    <t>現在の住まいが，自分の状態に合っておらず，住みにくい</t>
  </si>
  <si>
    <t>医療機関や介護事業者にすすめられている</t>
  </si>
  <si>
    <t>家族がすすめている</t>
  </si>
  <si>
    <t>申し込んでいない</t>
  </si>
  <si>
    <t>食事に関すること（炊事，栄養管理など）</t>
  </si>
  <si>
    <t>掃除や洗濯，買い物などの家事</t>
  </si>
  <si>
    <t>外出に関すること（交通手段，外出の支援体制など）</t>
  </si>
  <si>
    <t>近所付き合い，地域とのつながり</t>
  </si>
  <si>
    <t>緊急時の対応（連絡など）</t>
  </si>
  <si>
    <t>生活全般に関する相談への対応</t>
  </si>
  <si>
    <t>病気</t>
  </si>
  <si>
    <t>身体機能の低下(握力や脚力の低下，そしゃく力の低下等)</t>
  </si>
  <si>
    <t>認知症になること</t>
  </si>
  <si>
    <t>介護者（家族など）の心身の負担</t>
  </si>
  <si>
    <t>家族，親族，知人などからすすめられた</t>
  </si>
  <si>
    <t>健康状態に不安があった</t>
  </si>
  <si>
    <t>調理，掃除，洗濯，買い物など家事に不安があった</t>
  </si>
  <si>
    <t>入浴や排せつに不安があった</t>
  </si>
  <si>
    <t>家族以外の人との交流が少なくなっていた</t>
  </si>
  <si>
    <t>家族の心身の負担が増えていた</t>
  </si>
  <si>
    <t>希望するサービスを一部利用している</t>
  </si>
  <si>
    <t>以前利用していたが，利用しなくなった</t>
  </si>
  <si>
    <t>全く利用したことがない</t>
  </si>
  <si>
    <t>家族を中心に在宅で介護を続けたい</t>
  </si>
  <si>
    <t>介護保険サービス等も利用しながら，在宅で介護したい</t>
  </si>
  <si>
    <t>健康状態が少しでも良くなるよう，生活に気をつける</t>
  </si>
  <si>
    <t>昔なじみの人との交流や話せる場が身近にある</t>
  </si>
  <si>
    <t>買い物や外出時に頼めるボランティアや地域の支えあいがある</t>
  </si>
  <si>
    <t>現在の住居にずっと住み続けたい</t>
  </si>
  <si>
    <t>家族や親族，兄弟姉妹のところへ移り住みたい</t>
  </si>
  <si>
    <t>グループホームに入居したい</t>
  </si>
  <si>
    <t>有料老人ホーム・軽費老人ホームに入居したい</t>
  </si>
  <si>
    <t>介護保険施設に入所したい</t>
  </si>
  <si>
    <t>週４回以上</t>
  </si>
  <si>
    <t>週２～３回</t>
  </si>
  <si>
    <t>週１回</t>
  </si>
  <si>
    <t>月１～３回</t>
  </si>
  <si>
    <t>年に数回</t>
  </si>
  <si>
    <t>参加していない</t>
  </si>
  <si>
    <t>障害(脳卒中の後遺症など)</t>
  </si>
  <si>
    <t>足腰などの痛み</t>
  </si>
  <si>
    <t>トイレの心配(失禁など)</t>
  </si>
  <si>
    <t>耳の障害（聞こえの問題など）</t>
  </si>
  <si>
    <t>目の障害</t>
  </si>
  <si>
    <t>外での楽しみがない</t>
  </si>
  <si>
    <t>経済的に出られない</t>
  </si>
  <si>
    <t>交通手段がない</t>
  </si>
  <si>
    <t>とても減っている</t>
  </si>
  <si>
    <t>減っている</t>
  </si>
  <si>
    <t>あまり減っていない</t>
  </si>
  <si>
    <t>減っていない</t>
  </si>
  <si>
    <t>ほとんど外出しない</t>
  </si>
  <si>
    <t>週２～４回</t>
  </si>
  <si>
    <t>週５回以上</t>
  </si>
  <si>
    <t>やや不安である</t>
  </si>
  <si>
    <t>あまり不安でない</t>
  </si>
  <si>
    <t>不安でない</t>
  </si>
  <si>
    <t>１度ある</t>
  </si>
  <si>
    <t>ない</t>
  </si>
  <si>
    <t>できるし、している</t>
  </si>
  <si>
    <t>できない</t>
  </si>
  <si>
    <t>本人にサービス利用の希望がない</t>
  </si>
  <si>
    <t>家族が介護をするため必要ない</t>
  </si>
  <si>
    <t>以前利用していたサービスに不満があった</t>
  </si>
  <si>
    <t>利用料を支払うのが難しい</t>
  </si>
  <si>
    <t>利用したいサービスが利用できない（身近にない）</t>
  </si>
  <si>
    <t>住宅改修，福祉用具貸与・購入のみを利用するため</t>
  </si>
  <si>
    <t>サービスを受けたいが手続きや利用方法が分からない</t>
  </si>
  <si>
    <t>状態が維持・改善されていない</t>
  </si>
  <si>
    <t>利用の手続きが面倒である</t>
  </si>
  <si>
    <t>サービス内容やケアプランについて，よくわからない</t>
  </si>
  <si>
    <t>できるだけ自分のことは自分でできるように手助けしてくれる</t>
  </si>
  <si>
    <t>介護者（家族など）の心身の負担が軽くなった</t>
  </si>
  <si>
    <t>事業所や施設の職員の対応が良い</t>
  </si>
  <si>
    <t>毎日ある</t>
  </si>
  <si>
    <t>週に何度かある</t>
  </si>
  <si>
    <t>月に何度かある</t>
  </si>
  <si>
    <t>年に何度かある</t>
  </si>
  <si>
    <t>ほとんどない</t>
  </si>
  <si>
    <t>口腔機能向上に関すること</t>
  </si>
  <si>
    <t>閉じこもりの予防・支援に関すること</t>
  </si>
  <si>
    <t>認知症の予防・支援に関すること</t>
  </si>
  <si>
    <t>うつ病の予防・支援に関すること</t>
  </si>
  <si>
    <t>自宅や自宅周辺で手軽にできる運動や健康づくり</t>
  </si>
  <si>
    <t>転倒予防など，事故を避けるための知恵やコツを習得する</t>
  </si>
  <si>
    <t>食生活の改善</t>
  </si>
  <si>
    <t>歯みがきや義歯（入れ歯）の手入れ方法などを習得する</t>
  </si>
  <si>
    <t>認知症の予防についての知識を習得する</t>
  </si>
  <si>
    <t>特に何もしていない</t>
  </si>
  <si>
    <t>取り組んでみたいものは特にない</t>
  </si>
  <si>
    <t>講演会</t>
  </si>
  <si>
    <t>テレビ・ラジオ</t>
  </si>
  <si>
    <t>新聞・雑誌</t>
  </si>
  <si>
    <t>医療機関・薬局</t>
  </si>
  <si>
    <t>特定健康診査等の健診会場</t>
  </si>
  <si>
    <t>県や市町村，地域包括支援センターの取組</t>
  </si>
  <si>
    <t>ＮＰＯ法人の活動</t>
  </si>
  <si>
    <t>老人クラブの活動</t>
  </si>
  <si>
    <t>家族・友人・知人</t>
  </si>
  <si>
    <t>聞いたことがない</t>
  </si>
  <si>
    <t>まあまあ健康</t>
  </si>
  <si>
    <t>あまり健康でない</t>
  </si>
  <si>
    <t>健康でない</t>
  </si>
  <si>
    <t>０点</t>
  </si>
  <si>
    <t>１点</t>
  </si>
  <si>
    <t>２点</t>
  </si>
  <si>
    <t>３点</t>
  </si>
  <si>
    <t>４点</t>
  </si>
  <si>
    <t>５点</t>
  </si>
  <si>
    <t>６点</t>
  </si>
  <si>
    <t>７点</t>
  </si>
  <si>
    <t>８点</t>
  </si>
  <si>
    <t>９点</t>
  </si>
  <si>
    <t>脳卒中（脳出血･脳梗塞等）</t>
  </si>
  <si>
    <t>心臓病</t>
  </si>
  <si>
    <t>がん（悪性新生物）</t>
  </si>
  <si>
    <t>呼吸器の病気（肺気腫・肺炎等）</t>
  </si>
  <si>
    <t>関節の病気（リウマチ等）</t>
  </si>
  <si>
    <t>認知症(アルツハイマー病等)</t>
  </si>
  <si>
    <t>パーキンソン病</t>
  </si>
  <si>
    <t>糖尿病</t>
  </si>
  <si>
    <t>腎疾患（透析）</t>
  </si>
  <si>
    <t>視覚・聴覚障害</t>
  </si>
  <si>
    <t>骨折・転倒</t>
  </si>
  <si>
    <t>脊椎損傷</t>
  </si>
  <si>
    <t>高齢による衰弱</t>
  </si>
  <si>
    <t>何らかの介護・介助は必要だが、現在は受けていない</t>
  </si>
  <si>
    <t>現在、何らかの介護を受けている</t>
  </si>
  <si>
    <t>夫婦２人暮らし(配偶者６５歳以上)</t>
  </si>
  <si>
    <t>夫婦２人暮らし(配偶者６４歳以下)</t>
  </si>
  <si>
    <t>息子・娘との２世帯</t>
  </si>
  <si>
    <t>健康づくり，介護予防や認知症予防のための取組</t>
  </si>
  <si>
    <t>特別養護老人ホームなどの施設サービスの整備</t>
  </si>
  <si>
    <t>地域における見守り活動の促進</t>
  </si>
  <si>
    <t>成年後見制度や高齢者虐待防止など高齢者の権利擁護</t>
  </si>
  <si>
    <t>高齢者に対する犯罪（窃盗，詐欺等）や交通事故防止の対策</t>
  </si>
  <si>
    <t>高齢者の身体が不自由になっても生活できる住宅の整備</t>
  </si>
  <si>
    <t>認知症サポーター養成講座を受けたことがある</t>
  </si>
  <si>
    <t>言葉は聞いたことがある</t>
  </si>
  <si>
    <t>市町村</t>
  </si>
  <si>
    <t>保健所</t>
  </si>
  <si>
    <t>医療機関</t>
  </si>
  <si>
    <t>認知症疾患医療センター</t>
  </si>
  <si>
    <t>知らない</t>
  </si>
  <si>
    <t>心配事を相談したくてもどこに相談したらよいかわからない</t>
  </si>
  <si>
    <t>認知症になったときの対応や介護の仕方がわからない</t>
  </si>
  <si>
    <t>不安なことや心配なことはない</t>
  </si>
  <si>
    <t>自宅で家族中心の介護を受けたい</t>
  </si>
  <si>
    <t>有料老人ホームや高齢者向けの住宅に引っ越して介護を受けたい</t>
  </si>
  <si>
    <t>特別養護老人ホームなどの施設で介護を受けたい</t>
  </si>
  <si>
    <t>医療機関に入院して介護を受けたい</t>
  </si>
  <si>
    <t>趣味（囲碁，将棋，カラオケなど）</t>
  </si>
  <si>
    <t>教育関連・文化啓発活動（子ども会の育成，郷土芸能の伝承等）</t>
  </si>
  <si>
    <t>学校支援活動（学習活動，学校行事等の補助，校内の環境整備）</t>
  </si>
  <si>
    <t>生活環境改善（環境美化，緑化推進，まちづくり等）</t>
  </si>
  <si>
    <t>安全管理（交通安全，防犯・防災等）</t>
  </si>
  <si>
    <t>高齢者の支援（家事援助，移送等）</t>
  </si>
  <si>
    <t>子育て支援（保育の手伝い等）</t>
  </si>
  <si>
    <t>地域行事（祭りなど地域の催しものの世話等）</t>
  </si>
  <si>
    <t>活動・参加したものはない</t>
  </si>
  <si>
    <t>自治会・町内会・老人クラブ</t>
  </si>
  <si>
    <t>地域包括支援センター・役所・役場</t>
  </si>
  <si>
    <t>配偶者</t>
  </si>
  <si>
    <t>同居の子ども</t>
  </si>
  <si>
    <t>別居の子ども</t>
  </si>
  <si>
    <t>兄弟姉妹・親戚・親・孫</t>
  </si>
  <si>
    <t>近隣</t>
  </si>
  <si>
    <t>友人</t>
  </si>
  <si>
    <t>病院などの医療施設</t>
  </si>
  <si>
    <t>自宅</t>
  </si>
  <si>
    <t>病院</t>
  </si>
  <si>
    <t>子どもの家</t>
  </si>
  <si>
    <t>高齢者向けのケア付き住宅</t>
  </si>
  <si>
    <t>特別養護老人ホームなどの福祉施設</t>
  </si>
  <si>
    <t>わからない</t>
  </si>
  <si>
    <t>子ども</t>
  </si>
  <si>
    <t>子どもの配偶者</t>
  </si>
  <si>
    <t>兄弟姉妹などの親族</t>
  </si>
  <si>
    <t>孫</t>
  </si>
  <si>
    <t>ヘルパーなどの介護専門職</t>
  </si>
  <si>
    <t>頼みたい人はいない</t>
  </si>
  <si>
    <t>家族と一緒に過ごしたいから</t>
  </si>
  <si>
    <t>友人・知人がまわりにいるので離れたくないから</t>
  </si>
  <si>
    <t>住み慣れた家を離れたくないから</t>
  </si>
  <si>
    <t>自分や配偶者の健康や病気のこと</t>
  </si>
  <si>
    <t>自分や配偶者が介護を必要とする状態になること</t>
  </si>
  <si>
    <t>頼れる人がいなくなり一人きりの暮らしになること</t>
  </si>
  <si>
    <t>生活費や老後の蓄えのこと</t>
  </si>
  <si>
    <t>家屋，土地・田畑やお墓などの財産管理や相続のこと</t>
  </si>
  <si>
    <t>家族・親族との人間関係のこと</t>
  </si>
  <si>
    <t>隣近所，友人との付き合いのこと</t>
  </si>
  <si>
    <t>子ども，孫などの将来のこと</t>
  </si>
  <si>
    <t>だまされたり，犯罪に巻き込まれること</t>
  </si>
  <si>
    <t>不安は感じない</t>
  </si>
  <si>
    <t>十分に行われていると思う</t>
  </si>
  <si>
    <t>どちらかといえば行われていると思う</t>
  </si>
  <si>
    <t>どちらかといえば不十分だと思う</t>
  </si>
  <si>
    <t>ほとんど行われていないと思う</t>
  </si>
  <si>
    <t>近隣同士で挨拶や立ち話をしている</t>
  </si>
  <si>
    <t>困ったときは近隣同士で助けあっている</t>
  </si>
  <si>
    <t>講や結（ゆい）など伝統的なつながりが残っている</t>
  </si>
  <si>
    <t>町内会・自治会・子ども会などの地縁団体の活動が行われている</t>
  </si>
  <si>
    <t>公民館や集会所など気軽に集まれる場所があり，利用されている</t>
  </si>
  <si>
    <t>行政が主催するイベントに住民が参加している</t>
  </si>
  <si>
    <t>学校等が実施している行事等に住民が参加している</t>
  </si>
  <si>
    <t>行われていることはない（よく知らない）</t>
  </si>
  <si>
    <t>家が広すぎる（部屋数が多く掃除が大変など）</t>
  </si>
  <si>
    <t>玄関などに段差があり通りにくい</t>
  </si>
  <si>
    <t>玄関や廊下，浴室やトイレなどに手すりがない</t>
  </si>
  <si>
    <t>建物が古く台風や地震が怖い</t>
  </si>
  <si>
    <t>家賃やローンが高い</t>
  </si>
  <si>
    <t>日当たり・風通しが悪い，騒音がひどい</t>
  </si>
  <si>
    <t>買い物や通院に不便</t>
  </si>
  <si>
    <t>治安が悪い</t>
  </si>
  <si>
    <t>（１）一般高齢者</t>
  </si>
  <si>
    <t>１．椅子からの起立の可否</t>
  </si>
  <si>
    <t>【一人暮らし】，【介護は必要だが受けていない】と回答した人のみ</t>
  </si>
  <si>
    <t>高齢者の生きがいづくり・ボランティア活動など様々な社会活動への参加の促進</t>
  </si>
  <si>
    <t>高齢者が生涯働き続けられる環境づくり（就労の場の確保，技術・技能・経験を活かした就労のあっせん，支援の仕組みづくり等）</t>
  </si>
  <si>
    <t>在宅での生活を続けられるような多様な福祉サービスや介護サービスの整備</t>
  </si>
  <si>
    <t>高齢者の外出・利用に配慮した公共交通機関の整備や公共施設等（道路を含む）におけるバリアフリー化</t>
  </si>
  <si>
    <t>　　２．15分連続歩行の可否</t>
  </si>
  <si>
    <t>　　３．週１回以上の外出の可否</t>
  </si>
  <si>
    <t>　　４．昨年比での外出回数の減の有無</t>
  </si>
  <si>
    <t>　　　【一人暮らし】，【介護は必要だが受けていない】，【外出を控えている】と回答した人のみ</t>
  </si>
  <si>
    <t>　　７．物忘れの有無</t>
  </si>
  <si>
    <t>　　８．会・グループ等への参加の頻度（ボランティアのグループ）</t>
  </si>
  <si>
    <t>　　９．会・グループ等への参加の頻度（スポーツ関係のグループやクラブ）</t>
  </si>
  <si>
    <t>　　10．会・グループ等への参加の頻度（趣味関係のグループ）</t>
  </si>
  <si>
    <t>　　11．会・グループ等への参加の頻度（学習・教養サークル）</t>
  </si>
  <si>
    <t>　　　【一人暮らし】，【介護は必要だが受けていない】，【在宅で介護を受けたい】と回答した人のみ</t>
  </si>
  <si>
    <t>　　５．外出を控えているか</t>
    <rPh sb="4" eb="6">
      <t>ガイシュツ</t>
    </rPh>
    <rPh sb="7" eb="8">
      <t>ヒカ</t>
    </rPh>
    <phoneticPr fontId="2"/>
  </si>
  <si>
    <t>　　６．「外出を控えている」理由（複数回答）</t>
    <rPh sb="5" eb="7">
      <t>ガイシュツ</t>
    </rPh>
    <rPh sb="8" eb="9">
      <t>ヒカ</t>
    </rPh>
    <rPh sb="14" eb="16">
      <t>リユウ</t>
    </rPh>
    <phoneticPr fontId="2"/>
  </si>
  <si>
    <t>　　12．会・グループ等への参加の頻度（介護予防のための通いの場）</t>
    <rPh sb="20" eb="22">
      <t>カイゴ</t>
    </rPh>
    <rPh sb="22" eb="24">
      <t>ヨボウ</t>
    </rPh>
    <rPh sb="28" eb="29">
      <t>カヨ</t>
    </rPh>
    <rPh sb="31" eb="32">
      <t>バ</t>
    </rPh>
    <phoneticPr fontId="2"/>
  </si>
  <si>
    <t>　　13．会・グループ等への参加の頻度（老人クラブ）</t>
    <phoneticPr fontId="2"/>
  </si>
  <si>
    <t>　　14．会・グループ等への参加の頻度（町内会・自治会）</t>
    <phoneticPr fontId="2"/>
  </si>
  <si>
    <t>　　15．会・グループ等への参加の頻度（収入のある仕事）</t>
    <phoneticPr fontId="2"/>
  </si>
  <si>
    <t>　　16．あなたの心配事や愚痴を聞いてくれる人（複数回答）</t>
    <phoneticPr fontId="2"/>
  </si>
  <si>
    <t>　　17．あなたが心配事や愚痴を聞いてあげる人（複数回答）</t>
    <phoneticPr fontId="2"/>
  </si>
  <si>
    <t>　　18．病気になったときに看病や世話をしてくれる人（複数回答）</t>
    <phoneticPr fontId="2"/>
  </si>
  <si>
    <t>　　20．相談相手（複数回答）</t>
    <phoneticPr fontId="2"/>
  </si>
  <si>
    <t>　　21．友人と会う頻度</t>
    <phoneticPr fontId="2"/>
  </si>
  <si>
    <t>　　22．現在の幸福度</t>
    <phoneticPr fontId="2"/>
  </si>
  <si>
    <t>無回答</t>
    <rPh sb="0" eb="3">
      <t>ムカイトウ</t>
    </rPh>
    <phoneticPr fontId="2"/>
  </si>
  <si>
    <t>１０
点</t>
    <phoneticPr fontId="2"/>
  </si>
  <si>
    <t>　　25．今後希望する生活場所</t>
    <phoneticPr fontId="2"/>
  </si>
  <si>
    <t>　　26．住まいや周囲の環境での困り事（複数回答）</t>
    <phoneticPr fontId="2"/>
  </si>
  <si>
    <t>　　28．安否確認や見守り活動の状況</t>
    <phoneticPr fontId="2"/>
  </si>
  <si>
    <t>　　29．将来の生活の不安の内容（複数回答）</t>
    <phoneticPr fontId="2"/>
  </si>
  <si>
    <t>　　30．社会参加活動への参加状況（複数回答）</t>
    <phoneticPr fontId="2"/>
  </si>
  <si>
    <t>　　31．どのような介護を受けたいか</t>
    <phoneticPr fontId="2"/>
  </si>
  <si>
    <t>　　32．在宅で介護を受けたい理由</t>
    <phoneticPr fontId="2"/>
  </si>
  <si>
    <t>　　33．在宅介護の場合，介護を頼みたい相手</t>
    <phoneticPr fontId="2"/>
  </si>
  <si>
    <t>　　34．最期を迎えたい場所</t>
    <phoneticPr fontId="2"/>
  </si>
  <si>
    <t>　　19．あなたが看病や世話をする人（複数回答）</t>
    <phoneticPr fontId="2"/>
  </si>
  <si>
    <t>　　23．この１ヶ月気分が沈んだり憂鬱になったか否か</t>
    <rPh sb="24" eb="25">
      <t>イナ</t>
    </rPh>
    <phoneticPr fontId="2"/>
  </si>
  <si>
    <t>　　24．この１ヶ月興味がわかない，楽しめないと感じたか否か</t>
    <rPh sb="28" eb="29">
      <t>イナ</t>
    </rPh>
    <phoneticPr fontId="2"/>
  </si>
  <si>
    <t>　　27．地域で行われていること（複数回答）</t>
    <phoneticPr fontId="2"/>
  </si>
  <si>
    <t>　　35．自治体が安心して暮らせる社会づくりに向けてどのようなところに力を入れるか（複数回答）</t>
    <phoneticPr fontId="2"/>
  </si>
  <si>
    <t>買い物や通院に便利な市街地に住居を買って（借りて）移り住みたい</t>
    <phoneticPr fontId="2"/>
  </si>
  <si>
    <t>自然豊かで静かな環境の郊外に住居を買って（借りて）移り住みたい</t>
    <phoneticPr fontId="2"/>
  </si>
  <si>
    <t>社会の仕組み（法律，税，社会保障，金融制度）や人々の価値観が大きく変わってしまうこと</t>
    <rPh sb="30" eb="31">
      <t>オオ</t>
    </rPh>
    <rPh sb="33" eb="34">
      <t>カ</t>
    </rPh>
    <phoneticPr fontId="2"/>
  </si>
  <si>
    <t>健康・スポーツ・レクリエーション活動（体操，歩こう会，グラウンド・ゴルフ等）</t>
    <rPh sb="36" eb="37">
      <t>トウ</t>
    </rPh>
    <phoneticPr fontId="2"/>
  </si>
  <si>
    <t>自宅で家族の介護と外部の介護サービスを組み合わせた介護を受けたい</t>
    <phoneticPr fontId="2"/>
  </si>
  <si>
    <t>家族に依存せずに生活できるような介護サービスがあれば自宅で介護を受けたい</t>
    <rPh sb="29" eb="31">
      <t>カイゴ</t>
    </rPh>
    <rPh sb="32" eb="33">
      <t>ウ</t>
    </rPh>
    <phoneticPr fontId="2"/>
  </si>
  <si>
    <t>介護施設や有料老人ホームなどに入所，入居したいが経済的に困難だから</t>
    <phoneticPr fontId="2"/>
  </si>
  <si>
    <t>介護施設や有料老人ホームなどに入所・入居したいが，希望する施設に空きがないから</t>
    <rPh sb="29" eb="31">
      <t>シセツ</t>
    </rPh>
    <rPh sb="32" eb="33">
      <t>ア</t>
    </rPh>
    <phoneticPr fontId="2"/>
  </si>
  <si>
    <t>　（２）要介護者</t>
  </si>
  <si>
    <t>　　１．椅子からの起立の可否</t>
  </si>
  <si>
    <t>　　　【一人暮らし】と回答した人のみ</t>
  </si>
  <si>
    <t>上段：回答数
下段：構成比</t>
    <rPh sb="0" eb="2">
      <t>ジョウダン</t>
    </rPh>
    <rPh sb="3" eb="6">
      <t>カイトウスウ</t>
    </rPh>
    <rPh sb="7" eb="9">
      <t>ゲダン</t>
    </rPh>
    <rPh sb="10" eb="13">
      <t>コウセイヒ</t>
    </rPh>
    <phoneticPr fontId="2"/>
  </si>
  <si>
    <t>全　体</t>
    <rPh sb="0" eb="1">
      <t>ゼン</t>
    </rPh>
    <rPh sb="2" eb="3">
      <t>カラダ</t>
    </rPh>
    <phoneticPr fontId="2"/>
  </si>
  <si>
    <t>性別</t>
  </si>
  <si>
    <t>40～64歳</t>
  </si>
  <si>
    <t>65～69歳</t>
  </si>
  <si>
    <t>70～74歳</t>
  </si>
  <si>
    <t>75～79歳</t>
  </si>
  <si>
    <t>80～84歳</t>
  </si>
  <si>
    <t>85～89歳</t>
  </si>
  <si>
    <t>90歳以上</t>
  </si>
  <si>
    <t>できるけどしていない</t>
    <phoneticPr fontId="2"/>
  </si>
  <si>
    <t>いいえ</t>
    <phoneticPr fontId="2"/>
  </si>
  <si>
    <t>週２～３回</t>
    <phoneticPr fontId="2"/>
  </si>
  <si>
    <t>社会福祉協議会・民生委員</t>
    <phoneticPr fontId="2"/>
  </si>
  <si>
    <t>身体機能の低下(握力や脚力の低下，そしゃく力の低下等)</t>
    <phoneticPr fontId="2"/>
  </si>
  <si>
    <t>掃除や洗濯，買い物などの家事</t>
    <phoneticPr fontId="2"/>
  </si>
  <si>
    <t>昔なじみの人との交流や話せる場が身近にある</t>
    <phoneticPr fontId="2"/>
  </si>
  <si>
    <t>介護に関する情報の入手方法がわからない</t>
    <phoneticPr fontId="2"/>
  </si>
  <si>
    <t>　　　【一人暮らし】，【外出を控えている】と回答した人のみ</t>
  </si>
  <si>
    <t>　　12．会・グループ等への参加の頻度（介護予防のための通いの場）</t>
    <phoneticPr fontId="2"/>
  </si>
  <si>
    <t>　　13．会・グループ等への参加の頻度（老人クラブ）</t>
    <phoneticPr fontId="2"/>
  </si>
  <si>
    <t>　　14．会・グループ等への参加の頻度（町内会・自治会）</t>
    <phoneticPr fontId="2"/>
  </si>
  <si>
    <t>　　15．会・グループ等への参加の頻度（収入のある仕事）</t>
    <phoneticPr fontId="2"/>
  </si>
  <si>
    <t>　　16．あなたの心配事や愚痴を聞いてくれる人（複数回答）</t>
    <phoneticPr fontId="2"/>
  </si>
  <si>
    <t>　　17．あなたが心配事や愚痴を聞いてあげる人（複数回答）</t>
    <phoneticPr fontId="2"/>
  </si>
  <si>
    <t>　　18．病気になったときに看病や世話をしてくれる人（複数回答）</t>
    <phoneticPr fontId="2"/>
  </si>
  <si>
    <t>　　20．相談相手（複数回答）</t>
    <phoneticPr fontId="2"/>
  </si>
  <si>
    <t>　　21．友人と会う頻度</t>
    <phoneticPr fontId="2"/>
  </si>
  <si>
    <t>　　22．現在の幸福度</t>
    <phoneticPr fontId="2"/>
  </si>
  <si>
    <t>　　25．現在の困り事（介護・医療・住まい）（複数回答）</t>
    <phoneticPr fontId="2"/>
  </si>
  <si>
    <t>　　26．現在の困り事（生活支援）（複数回答）</t>
    <phoneticPr fontId="2"/>
  </si>
  <si>
    <t>　　29．在宅介護する上で現在困っていること（複数回答）</t>
    <phoneticPr fontId="2"/>
  </si>
  <si>
    <t>　　31．今後の介護</t>
    <phoneticPr fontId="2"/>
  </si>
  <si>
    <t>　　５．外出を控えているか</t>
    <phoneticPr fontId="2"/>
  </si>
  <si>
    <t>　　６．「外出を控えている」理由（複数回答）</t>
    <phoneticPr fontId="2"/>
  </si>
  <si>
    <t>　　19．あなたが看病や世話をする人（複数回答）</t>
    <phoneticPr fontId="2"/>
  </si>
  <si>
    <t>　　23．この１ヶ月気分が沈んだり憂鬱になったか否か</t>
    <rPh sb="24" eb="25">
      <t>イナ</t>
    </rPh>
    <phoneticPr fontId="2"/>
  </si>
  <si>
    <t>　　24．この１ヶ月興味がわかない，楽しめないと感じたか否か</t>
    <rPh sb="28" eb="29">
      <t>イナ</t>
    </rPh>
    <phoneticPr fontId="2"/>
  </si>
  <si>
    <t>　　27．今後希望する生活場所</t>
    <phoneticPr fontId="2"/>
  </si>
  <si>
    <t>　　28．住み慣れた地域で生活するために必要なこと（複数回答）</t>
    <phoneticPr fontId="2"/>
  </si>
  <si>
    <t>　　30．在宅介護をする上での将来の不安（複数回答）</t>
    <phoneticPr fontId="2"/>
  </si>
  <si>
    <t>主な介護者の性別</t>
  </si>
  <si>
    <t>主な介護者の年齢</t>
  </si>
  <si>
    <t>20歳未満</t>
  </si>
  <si>
    <t>20代</t>
  </si>
  <si>
    <t>30代</t>
  </si>
  <si>
    <t>40代</t>
  </si>
  <si>
    <t>50代</t>
  </si>
  <si>
    <t>60代</t>
  </si>
  <si>
    <t>70代</t>
  </si>
  <si>
    <t>80歳以上</t>
  </si>
  <si>
    <t>要介護度別</t>
  </si>
  <si>
    <t>７点</t>
    <phoneticPr fontId="2"/>
  </si>
  <si>
    <t>介護をしている従業員への経済的な支援</t>
    <phoneticPr fontId="2"/>
  </si>
  <si>
    <t>外出の付き添い，送迎等</t>
    <phoneticPr fontId="2"/>
  </si>
  <si>
    <t>男性</t>
    <phoneticPr fontId="2"/>
  </si>
  <si>
    <t>女性</t>
    <phoneticPr fontId="2"/>
  </si>
  <si>
    <t>20歳未満</t>
    <phoneticPr fontId="2"/>
  </si>
  <si>
    <t>20代</t>
    <phoneticPr fontId="2"/>
  </si>
  <si>
    <t>40代</t>
    <phoneticPr fontId="2"/>
  </si>
  <si>
    <t>60代</t>
    <phoneticPr fontId="2"/>
  </si>
  <si>
    <t>30代</t>
    <phoneticPr fontId="2"/>
  </si>
  <si>
    <t>70代</t>
    <phoneticPr fontId="2"/>
  </si>
  <si>
    <t>50代</t>
    <phoneticPr fontId="2"/>
  </si>
  <si>
    <t>80歳以上</t>
    <phoneticPr fontId="2"/>
  </si>
  <si>
    <t>分からない</t>
    <phoneticPr fontId="2"/>
  </si>
  <si>
    <t>要支援１</t>
    <phoneticPr fontId="2"/>
  </si>
  <si>
    <t>要支援２</t>
    <phoneticPr fontId="2"/>
  </si>
  <si>
    <t>要介護１</t>
    <phoneticPr fontId="2"/>
  </si>
  <si>
    <t>要介護２</t>
    <phoneticPr fontId="2"/>
  </si>
  <si>
    <t>要介護３</t>
    <phoneticPr fontId="2"/>
  </si>
  <si>
    <t>要介護４</t>
    <phoneticPr fontId="2"/>
  </si>
  <si>
    <t>要介護４</t>
    <phoneticPr fontId="2"/>
  </si>
  <si>
    <t>男性</t>
    <phoneticPr fontId="2"/>
  </si>
  <si>
    <t>男性</t>
    <phoneticPr fontId="2"/>
  </si>
  <si>
    <t>男性</t>
    <phoneticPr fontId="2"/>
  </si>
  <si>
    <t>災害時の避難の際の援助</t>
    <phoneticPr fontId="2"/>
  </si>
  <si>
    <t>20歳未満</t>
    <phoneticPr fontId="2"/>
  </si>
  <si>
    <t>20代</t>
    <phoneticPr fontId="2"/>
  </si>
  <si>
    <t>30代</t>
    <phoneticPr fontId="2"/>
  </si>
  <si>
    <t>40代</t>
    <phoneticPr fontId="2"/>
  </si>
  <si>
    <t>50代</t>
    <phoneticPr fontId="2"/>
  </si>
  <si>
    <t>60代</t>
    <phoneticPr fontId="2"/>
  </si>
  <si>
    <t>70代</t>
    <phoneticPr fontId="2"/>
  </si>
  <si>
    <t>80歳以上</t>
    <phoneticPr fontId="2"/>
  </si>
  <si>
    <t>分からない</t>
    <phoneticPr fontId="2"/>
  </si>
  <si>
    <t>要支援１</t>
    <phoneticPr fontId="2"/>
  </si>
  <si>
    <t>要介護１</t>
    <phoneticPr fontId="2"/>
  </si>
  <si>
    <t>要介護２</t>
    <phoneticPr fontId="2"/>
  </si>
  <si>
    <t>要介護４</t>
    <phoneticPr fontId="2"/>
  </si>
  <si>
    <t>20歳未満</t>
    <phoneticPr fontId="2"/>
  </si>
  <si>
    <t>20代</t>
    <phoneticPr fontId="2"/>
  </si>
  <si>
    <t>50代</t>
    <phoneticPr fontId="2"/>
  </si>
  <si>
    <t>分からない</t>
    <phoneticPr fontId="2"/>
  </si>
  <si>
    <t>要支援２</t>
    <phoneticPr fontId="2"/>
  </si>
  <si>
    <t>要介護２</t>
    <phoneticPr fontId="2"/>
  </si>
  <si>
    <t>介護者家族の団体</t>
    <phoneticPr fontId="2"/>
  </si>
  <si>
    <t>要介護１</t>
    <phoneticPr fontId="2"/>
  </si>
  <si>
    <t>20歳未満</t>
    <phoneticPr fontId="2"/>
  </si>
  <si>
    <t>40代</t>
    <phoneticPr fontId="2"/>
  </si>
  <si>
    <t>要支援２</t>
    <phoneticPr fontId="2"/>
  </si>
  <si>
    <t>要介護３</t>
    <phoneticPr fontId="2"/>
  </si>
  <si>
    <t>要介護４</t>
    <phoneticPr fontId="2"/>
  </si>
  <si>
    <t>30代</t>
    <phoneticPr fontId="2"/>
  </si>
  <si>
    <t>40代</t>
    <phoneticPr fontId="2"/>
  </si>
  <si>
    <t>60代</t>
    <phoneticPr fontId="2"/>
  </si>
  <si>
    <t>70代</t>
    <phoneticPr fontId="2"/>
  </si>
  <si>
    <t>80歳以上</t>
    <phoneticPr fontId="2"/>
  </si>
  <si>
    <t>要支援１</t>
    <phoneticPr fontId="2"/>
  </si>
  <si>
    <t>要支援２</t>
    <phoneticPr fontId="2"/>
  </si>
  <si>
    <t>要介護２</t>
    <phoneticPr fontId="2"/>
  </si>
  <si>
    <t>要介護３</t>
    <phoneticPr fontId="2"/>
  </si>
  <si>
    <t>要介護４</t>
    <phoneticPr fontId="2"/>
  </si>
  <si>
    <t>女性</t>
    <phoneticPr fontId="2"/>
  </si>
  <si>
    <t>無回答</t>
    <phoneticPr fontId="2"/>
  </si>
  <si>
    <t>男性</t>
    <phoneticPr fontId="2"/>
  </si>
  <si>
    <t>20歳未満</t>
    <phoneticPr fontId="2"/>
  </si>
  <si>
    <t>30代</t>
    <phoneticPr fontId="2"/>
  </si>
  <si>
    <t>要支援１</t>
    <phoneticPr fontId="2"/>
  </si>
  <si>
    <t>２．老老介護の実態</t>
  </si>
  <si>
    <t>　（１）在宅要介護者</t>
  </si>
  <si>
    <t>　　１．現在の幸福度</t>
  </si>
  <si>
    <t>　　　【要介護者の年齢が65歳以上】，【夫婦２人暮らし（配偶者65歳以上）】，【家族等からの介護の頻度がない】，【主な介護者が配偶者】と回答した人のみ</t>
  </si>
  <si>
    <t>　　２．介護者の勤務体系</t>
  </si>
  <si>
    <t>　　３．介護にあたっての働き方の工夫（複数回答）</t>
  </si>
  <si>
    <t>　　　【要介護者の年齢が65歳以上】，【夫婦２人暮らし（配偶者65歳以上）】，【家族等からの介護の頻度がない】，【主な介護者が配偶者】，【介護者の勤務体系が，フルタイム，パートタイム】と回答した人のみ</t>
  </si>
  <si>
    <t>　　４．仕事と介護の両立に必要な勤務先からの支援（複数回答）</t>
  </si>
  <si>
    <t>　　５．今後も仕事と介護の両立が可能か</t>
  </si>
  <si>
    <t>　　６．介護者が不安に感じる介護（複数回答）</t>
  </si>
  <si>
    <t>　　７．在宅介護する上で現在困っていること（複数回答）</t>
  </si>
  <si>
    <t>　　８．在宅介護する上で将来の不安（複数回答）</t>
  </si>
  <si>
    <t>　　９．介護について相談できる相手（複数回答）</t>
  </si>
  <si>
    <t>　　10．サービス利用に対する満足度</t>
  </si>
  <si>
    <t>　　　【要介護者の年齢が65歳以上】，【夫婦２人暮らし（配偶者65歳以上）】，【家族等からの介護の頻度がない】，【主な介護者が配偶者】，【介護保険サービスに満足している，またはどちらともいえない】と回答した人のみ</t>
  </si>
  <si>
    <t>　　12．介護サービスの不満な点（複数回答）</t>
  </si>
  <si>
    <t>　　　【要介護者の年齢が65歳以上】，【夫婦２人暮らし（配偶者65歳以上）】，【家族等からの介護の頻度がない】，【主な介護者が配偶者】，【介護保険サービスに満足していない，またはどちらともいえない】と回答した人のみ</t>
  </si>
  <si>
    <t>　　13．介護者の体調や生活状況の変化（複数回答）</t>
  </si>
  <si>
    <t>　　14．介護を代行してくれる人（複数回答）</t>
  </si>
  <si>
    <t>　　15．今後の介護</t>
  </si>
  <si>
    <t>週１回</t>
    <phoneticPr fontId="2"/>
  </si>
  <si>
    <t>減っている</t>
    <phoneticPr fontId="2"/>
  </si>
  <si>
    <t>障害(脳卒中の後遺症など)</t>
    <phoneticPr fontId="2"/>
  </si>
  <si>
    <t>週２～３回</t>
    <phoneticPr fontId="2"/>
  </si>
  <si>
    <t>週２～３回</t>
    <phoneticPr fontId="2"/>
  </si>
  <si>
    <t>週２～３回</t>
    <phoneticPr fontId="2"/>
  </si>
  <si>
    <t>週２～３回</t>
    <phoneticPr fontId="2"/>
  </si>
  <si>
    <t>同居の子ども</t>
    <phoneticPr fontId="2"/>
  </si>
  <si>
    <t>同居の子ども</t>
    <phoneticPr fontId="2"/>
  </si>
  <si>
    <t>同居の子ども</t>
    <phoneticPr fontId="2"/>
  </si>
  <si>
    <t>同居の子ども</t>
    <phoneticPr fontId="2"/>
  </si>
  <si>
    <t>週に何度かある</t>
    <phoneticPr fontId="2"/>
  </si>
  <si>
    <t>１点</t>
    <phoneticPr fontId="2"/>
  </si>
  <si>
    <t>いいえ</t>
    <phoneticPr fontId="2"/>
  </si>
  <si>
    <t>介護に関する情報の入手方法がわからない</t>
    <phoneticPr fontId="2"/>
  </si>
  <si>
    <t>介護保険サービス等も利用しながら，在宅で介護したい</t>
    <phoneticPr fontId="2"/>
  </si>
  <si>
    <t>パートタイムで働いている</t>
    <phoneticPr fontId="2"/>
  </si>
  <si>
    <t>介護休業・介護休暇等の制度の充実</t>
    <phoneticPr fontId="2"/>
  </si>
  <si>
    <t>問題はあるが，何とか続けていける</t>
    <phoneticPr fontId="2"/>
  </si>
  <si>
    <t>夜間の排泄</t>
    <phoneticPr fontId="2"/>
  </si>
  <si>
    <t>睡眠がとれるようになった</t>
    <phoneticPr fontId="2"/>
  </si>
  <si>
    <t>家族を中心に在宅で介護を続けたい</t>
    <phoneticPr fontId="2"/>
  </si>
  <si>
    <t>食事の準備（調理等）</t>
    <phoneticPr fontId="2"/>
  </si>
  <si>
    <t>無回答</t>
    <phoneticPr fontId="2"/>
  </si>
  <si>
    <t>介護に関する情報の入手方法がわからない</t>
    <phoneticPr fontId="2"/>
  </si>
  <si>
    <t>災害時の避難の際の援助</t>
    <phoneticPr fontId="2"/>
  </si>
  <si>
    <t>友人・知人</t>
    <phoneticPr fontId="2"/>
  </si>
  <si>
    <t>ほぼ満足している</t>
    <phoneticPr fontId="2"/>
  </si>
  <si>
    <t>必要以上のサービスを利用させられている</t>
    <phoneticPr fontId="2"/>
  </si>
  <si>
    <t>サービスの内容やケアプランについて，十分説明がなされていない</t>
    <phoneticPr fontId="2"/>
  </si>
  <si>
    <t>人間の尊厳や自身の老後について考えるようになった</t>
    <phoneticPr fontId="2"/>
  </si>
  <si>
    <t>近所の住民</t>
    <phoneticPr fontId="2"/>
  </si>
  <si>
    <t>無回答</t>
    <phoneticPr fontId="2"/>
  </si>
  <si>
    <t>介護保険サービス等も利用しながら，在宅で介護したい</t>
    <phoneticPr fontId="2"/>
  </si>
  <si>
    <t>買い物や通院に便利な市街地に住居を買って（借りて）移り住みたい</t>
    <phoneticPr fontId="2"/>
  </si>
  <si>
    <t>自然豊かで静かな環境の郊外に住居を買って（借りて）移り住みたい</t>
    <phoneticPr fontId="2"/>
  </si>
  <si>
    <t>自分や介護している家族が困ったときに，相談できる人や窓口がある</t>
    <phoneticPr fontId="2"/>
  </si>
  <si>
    <t>緊急時や夜間・休日に対応してもらえる在宅医療や在宅介護サービスがある</t>
    <phoneticPr fontId="2"/>
  </si>
  <si>
    <t>介護している家族が時々休めるよう，ショートステイや通所のサービスがある</t>
    <phoneticPr fontId="2"/>
  </si>
  <si>
    <t>１０
点</t>
    <phoneticPr fontId="2"/>
  </si>
  <si>
    <t>無回答</t>
    <phoneticPr fontId="2"/>
  </si>
  <si>
    <t>介護の仕方（技術）を教えてもらい，適切な介護ができるようになった</t>
    <phoneticPr fontId="2"/>
  </si>
  <si>
    <t>介護保険サービスや事業所，施設などを実際に見ることができ，将来の自分や家族の介護について考える機会が多くなった</t>
    <rPh sb="29" eb="31">
      <t>ショウライ</t>
    </rPh>
    <rPh sb="32" eb="34">
      <t>ジブン</t>
    </rPh>
    <rPh sb="35" eb="37">
      <t>カゾク</t>
    </rPh>
    <rPh sb="38" eb="40">
      <t>カイゴ</t>
    </rPh>
    <rPh sb="44" eb="45">
      <t>カンガ</t>
    </rPh>
    <rPh sb="47" eb="49">
      <t>キカイ</t>
    </rPh>
    <rPh sb="50" eb="51">
      <t>オオ</t>
    </rPh>
    <phoneticPr fontId="2"/>
  </si>
  <si>
    <t>友人や地域の人などの周囲の人の協力や，つながりを実感できるようになった</t>
    <phoneticPr fontId="2"/>
  </si>
  <si>
    <t>家を留守にできなくなったり，自由に行動できなくなった</t>
    <phoneticPr fontId="2"/>
  </si>
  <si>
    <t>気分が落ち込みやすくなったり，外出や人との関わりがおっくうになった</t>
    <phoneticPr fontId="2"/>
  </si>
  <si>
    <t>地域の方々の手助けや介護保険サービス等も利用しながら，在宅で介護したい</t>
    <rPh sb="30" eb="32">
      <t>カイゴ</t>
    </rPh>
    <phoneticPr fontId="2"/>
  </si>
  <si>
    <t>３．認知症高齢者の状況</t>
  </si>
  <si>
    <t>　　１．家族構成</t>
  </si>
  <si>
    <t>　　　【現在治療中，または後遺症のある病気が，認知症（アルツハイマー病等）】と回答した人のみ</t>
  </si>
  <si>
    <t>　　２．介護・介助の必要の有無</t>
  </si>
  <si>
    <t>　　３．介護・介助が必要となった原因（複数回答）</t>
  </si>
  <si>
    <t>　　　【現在治療中，または後遺症のある病気が，認知症（アルツハイマー病等）】，【現在なんらかの介護を受けている，または介護・介助は必要だが現在は受けていない】と回答した人のみ</t>
  </si>
  <si>
    <t>　　　【現在治療中，または後遺症のある病気が，認知症（アルツハイマー病等）】，【外出を控えている】と回答した人のみ</t>
  </si>
  <si>
    <t>　　６．日用品の買い物の可否</t>
  </si>
  <si>
    <t>　　７．食事の用意の可否</t>
  </si>
  <si>
    <t>　　９．預貯金の出し入れの可否</t>
  </si>
  <si>
    <t>　　11．会・グループ等への参加の頻度（ボランティアのグループ）</t>
  </si>
  <si>
    <t>　　12．会・グループ等への参加の頻度（スポーツ関係のグループやクラブ）</t>
  </si>
  <si>
    <t>　　13．会・グループ等への参加の頻度（趣味関係のグループ）</t>
  </si>
  <si>
    <t>　　14．会・グループ等への参加の頻度（学習・教養サークル）</t>
  </si>
  <si>
    <t>１人暮らし</t>
    <phoneticPr fontId="2"/>
  </si>
  <si>
    <t>脊椎損傷</t>
    <phoneticPr fontId="2"/>
  </si>
  <si>
    <t>　　４．外出を控えているか</t>
    <phoneticPr fontId="2"/>
  </si>
  <si>
    <t>　　５．「外出を控えている」理由（複数回答）</t>
    <phoneticPr fontId="2"/>
  </si>
  <si>
    <t>　　15．会・グループ等への参加の頻度（介護予防のための通いの場）</t>
    <phoneticPr fontId="2"/>
  </si>
  <si>
    <t>　　16．会・グループ等への参加の頻度（老人クラブ）</t>
    <phoneticPr fontId="2"/>
  </si>
  <si>
    <t>　　17．会・グループ等への参加の頻度（町内会・自治会）</t>
    <phoneticPr fontId="2"/>
  </si>
  <si>
    <t>　　18．会・グループ等への参加の頻度（収入のある仕事）</t>
    <phoneticPr fontId="2"/>
  </si>
  <si>
    <t>　　19．現在の幸福度</t>
    <phoneticPr fontId="2"/>
  </si>
  <si>
    <t>　　20．今後希望する生活場所</t>
    <phoneticPr fontId="2"/>
  </si>
  <si>
    <t>　　21．社会参加活動への参加状況（複数回答）</t>
    <phoneticPr fontId="2"/>
  </si>
  <si>
    <t>　　22．自分はどのような介護を受けたいか</t>
    <phoneticPr fontId="2"/>
  </si>
  <si>
    <t>　　23．認知症不安の有無及び内容（複数回答）</t>
    <phoneticPr fontId="2"/>
  </si>
  <si>
    <t>　　24．認知症相談窓口の把握の有無及び場所（複数回答）</t>
    <phoneticPr fontId="2"/>
  </si>
  <si>
    <t>　　25．「認知症サポーター」の把握の有無</t>
    <phoneticPr fontId="2"/>
  </si>
  <si>
    <t>自宅で家族の介護と外部の介護サービスを組み合わせた介護を受けたい</t>
    <phoneticPr fontId="2"/>
  </si>
  <si>
    <t>自分のことで，最近「もの忘れ」があり認知症ではないかと心配である</t>
    <phoneticPr fontId="2"/>
  </si>
  <si>
    <t>家族のことで，最近「もの忘れ」が多くなるなど「おかしいな？」と感じるが，単なる「もの忘れ」なのか，認知症なのかわからない</t>
  </si>
  <si>
    <t>脳卒中（脳出血･脳梗塞等）</t>
    <phoneticPr fontId="2"/>
  </si>
  <si>
    <t>介護・介助は必要ない</t>
    <phoneticPr fontId="2"/>
  </si>
  <si>
    <t>はい</t>
    <phoneticPr fontId="2"/>
  </si>
  <si>
    <t>病気</t>
    <phoneticPr fontId="2"/>
  </si>
  <si>
    <t>できるし、している</t>
    <phoneticPr fontId="2"/>
  </si>
  <si>
    <t>できるし、している</t>
    <phoneticPr fontId="2"/>
  </si>
  <si>
    <t>はい</t>
    <phoneticPr fontId="2"/>
  </si>
  <si>
    <t>週４回以上</t>
    <phoneticPr fontId="2"/>
  </si>
  <si>
    <t>週４回以上</t>
    <phoneticPr fontId="2"/>
  </si>
  <si>
    <t>週４回以上</t>
    <phoneticPr fontId="2"/>
  </si>
  <si>
    <t>週４回以上</t>
    <phoneticPr fontId="2"/>
  </si>
  <si>
    <t>週４回以上</t>
    <phoneticPr fontId="2"/>
  </si>
  <si>
    <t>０点</t>
    <phoneticPr fontId="2"/>
  </si>
  <si>
    <t>病気</t>
    <phoneticPr fontId="2"/>
  </si>
  <si>
    <t>食事に関すること（炊事，栄養管理など）</t>
    <phoneticPr fontId="2"/>
  </si>
  <si>
    <t>現在の住居にずっと住み続けたい</t>
    <phoneticPr fontId="2"/>
  </si>
  <si>
    <t>健康状態が少しでも良くなるよう，生活に気をつける</t>
    <phoneticPr fontId="2"/>
  </si>
  <si>
    <t>経済的負担</t>
    <phoneticPr fontId="2"/>
  </si>
  <si>
    <t>経済的負担</t>
    <phoneticPr fontId="2"/>
  </si>
  <si>
    <t>　　５．「外出を控えている」理由（複数回答）</t>
    <phoneticPr fontId="2"/>
  </si>
  <si>
    <t>　　17．会・グループ等への参加の頻度（町内会・自治会）</t>
    <phoneticPr fontId="2"/>
  </si>
  <si>
    <t>　　18．会・グループ等への参加の頻度（収入のある仕事）</t>
    <phoneticPr fontId="2"/>
  </si>
  <si>
    <t>　　19．現在の幸福度</t>
    <phoneticPr fontId="2"/>
  </si>
  <si>
    <t>　　20．現在の困り事（介護・医療・住まい）（複数回答）</t>
    <phoneticPr fontId="2"/>
  </si>
  <si>
    <t>　　21．現在の困り事（生活支援）（複数回答）</t>
    <phoneticPr fontId="2"/>
  </si>
  <si>
    <t>　　22．今後希望する生活場所</t>
    <phoneticPr fontId="2"/>
  </si>
  <si>
    <t>　　24．在宅介護する上で現在困っていること（複数回答）</t>
    <phoneticPr fontId="2"/>
  </si>
  <si>
    <t>　　25．在宅介護する上での将来の不安（複数回答）</t>
    <phoneticPr fontId="2"/>
  </si>
  <si>
    <t>　　26．今後の介護</t>
    <phoneticPr fontId="2"/>
  </si>
  <si>
    <t>自分や介護している家族が困ったときに，相談できる人や窓口がある</t>
    <phoneticPr fontId="2"/>
  </si>
  <si>
    <t>緊急時や夜間・休日に対応してもらえる在宅医療や在宅介護サービスがある</t>
    <phoneticPr fontId="2"/>
  </si>
  <si>
    <t>介護している家族が時々休めるよう，ショートステイや通所のサービスがある</t>
    <phoneticPr fontId="2"/>
  </si>
  <si>
    <t>地域の方々の手助けや介護保険サービス等も利用しながら，在宅で介護したい</t>
    <rPh sb="30" eb="32">
      <t>カイゴ</t>
    </rPh>
    <phoneticPr fontId="2"/>
  </si>
  <si>
    <t>40～44歳</t>
  </si>
  <si>
    <t>45～49歳</t>
  </si>
  <si>
    <t>50～54歳</t>
  </si>
  <si>
    <t>55～59歳</t>
  </si>
  <si>
    <t>60～64歳</t>
  </si>
  <si>
    <t>チラシ・パンフレット</t>
    <phoneticPr fontId="2"/>
  </si>
  <si>
    <t>とても健康</t>
    <phoneticPr fontId="2"/>
  </si>
  <si>
    <t>スポーツクラブ等で運動</t>
    <phoneticPr fontId="2"/>
  </si>
  <si>
    <t>スポーツクラブ等でマシンを使った運動</t>
    <phoneticPr fontId="2"/>
  </si>
  <si>
    <t>運動・転倒予防に関すること</t>
    <phoneticPr fontId="2"/>
  </si>
  <si>
    <t>４．若年者の介護予防</t>
  </si>
  <si>
    <t>　（１）若年者</t>
  </si>
  <si>
    <t>減少があった</t>
  </si>
  <si>
    <t>減少がなかった</t>
  </si>
  <si>
    <t>何度もある</t>
    <phoneticPr fontId="2"/>
  </si>
  <si>
    <t>とても不安である</t>
    <phoneticPr fontId="2"/>
  </si>
  <si>
    <t>ほとんど外出しない</t>
    <phoneticPr fontId="2"/>
  </si>
  <si>
    <t>とても減っている</t>
    <phoneticPr fontId="2"/>
  </si>
  <si>
    <t>はい</t>
    <phoneticPr fontId="2"/>
  </si>
  <si>
    <t>毎日ある</t>
    <phoneticPr fontId="2"/>
  </si>
  <si>
    <t>５．介護予防（口腔・栄養）</t>
  </si>
  <si>
    <t>　　１．手すり・壁なしでの階段昇りの可否</t>
  </si>
  <si>
    <t>　　２．椅子からの起立の可否</t>
  </si>
  <si>
    <t>　　３．15分連続歩行の可否</t>
  </si>
  <si>
    <t>　　４．過去１年間の転倒の有無</t>
  </si>
  <si>
    <t>　　５．転倒に対する不安の大きさ</t>
  </si>
  <si>
    <t>　　６．週１回以上の外出の可否</t>
  </si>
  <si>
    <t>　　７．昨年比での外出回数の減の有無</t>
  </si>
  <si>
    <t>　　　【外出を控えている】と回答した人のみ</t>
  </si>
  <si>
    <t>　　10．固いものが食べにくくなったか</t>
  </si>
  <si>
    <t>　　11．お茶等でむせることがあるか</t>
  </si>
  <si>
    <t>　　12．歯磨きの毎日実施</t>
  </si>
  <si>
    <t>　　13．誰かと食事する頻度</t>
  </si>
  <si>
    <t>　　14．食事の用意の可否</t>
  </si>
  <si>
    <t>　　７．昨年比で外出回数の減の有無</t>
    <phoneticPr fontId="2"/>
  </si>
  <si>
    <t>　　８．外出を控えているか</t>
    <phoneticPr fontId="2"/>
  </si>
  <si>
    <t>　　９．「外出を控えている」理由（複数回答）</t>
    <phoneticPr fontId="2"/>
  </si>
  <si>
    <t>できるし、している</t>
    <phoneticPr fontId="2"/>
  </si>
  <si>
    <t>できるし、している</t>
    <phoneticPr fontId="2"/>
  </si>
  <si>
    <t>何度もある</t>
    <phoneticPr fontId="2"/>
  </si>
  <si>
    <t>とても不安である</t>
    <phoneticPr fontId="2"/>
  </si>
  <si>
    <t>ほとんど外出しない</t>
    <phoneticPr fontId="2"/>
  </si>
  <si>
    <t>とても減っている</t>
    <phoneticPr fontId="2"/>
  </si>
  <si>
    <t>　（２）在宅要介護者</t>
  </si>
  <si>
    <t>　　８．外出を控えているか</t>
    <phoneticPr fontId="2"/>
  </si>
  <si>
    <t>　　９．「外出を控えている」理由（複数回答）</t>
    <phoneticPr fontId="2"/>
  </si>
  <si>
    <t>医療機関からすすめられた</t>
    <phoneticPr fontId="2"/>
  </si>
  <si>
    <t>希望するサービスは全て利用している</t>
    <phoneticPr fontId="2"/>
  </si>
  <si>
    <t>満足している</t>
    <phoneticPr fontId="2"/>
  </si>
  <si>
    <t>在宅で自立して生活できるように手助けしてくれる</t>
    <phoneticPr fontId="2"/>
  </si>
  <si>
    <t>使いたいサービスが少ない</t>
    <phoneticPr fontId="2"/>
  </si>
  <si>
    <t>現状ではサービスを利用するほどの状態ではない</t>
    <phoneticPr fontId="2"/>
  </si>
  <si>
    <t>病気</t>
    <phoneticPr fontId="2"/>
  </si>
  <si>
    <t>食事に関すること（炊事，栄養管理など）</t>
    <phoneticPr fontId="2"/>
  </si>
  <si>
    <t>６．脳卒中患者の生活実態</t>
  </si>
  <si>
    <t>　　１．要介護認定を申請した原因（複数回答）</t>
  </si>
  <si>
    <t>　　　【現在治療中，または後遺症のある病気が，脳卒中】と回答した人のみ</t>
  </si>
  <si>
    <t>　　２．介護保険サービスの利用状況</t>
  </si>
  <si>
    <t>　　３．介護保険サービスの満足度</t>
  </si>
  <si>
    <t>　　　【現在治療中，または後遺症のある病気が，脳卒中】，【介護保険サービスを利用している】と回答した人のみ</t>
  </si>
  <si>
    <t>　　６．介護保険サービスを利用しない理由（複数回答）</t>
  </si>
  <si>
    <t>　　　【現在治療中，または後遺症のある病気が，脳卒中】，【介護保険サービスを利用していない】と回答した人のみ</t>
  </si>
  <si>
    <t>　　７．現在の困り事（介護・医療・住まい）（複数回答）</t>
  </si>
  <si>
    <t>　　８．現在の困り事（生活支援）（複数回答）</t>
  </si>
  <si>
    <t>　　３．介護保険サービス利用に対する満足度</t>
    <phoneticPr fontId="2"/>
  </si>
  <si>
    <t>　　５．介護サービスの満足していない点（複数回答）</t>
    <rPh sb="11" eb="13">
      <t>マンゾク</t>
    </rPh>
    <rPh sb="18" eb="19">
      <t>テン</t>
    </rPh>
    <phoneticPr fontId="2"/>
  </si>
  <si>
    <t>　　４．介護サービスに満足している点（複数回答）</t>
    <phoneticPr fontId="2"/>
  </si>
  <si>
    <t>できるし、している</t>
    <phoneticPr fontId="2"/>
  </si>
  <si>
    <t>できるし、している</t>
    <phoneticPr fontId="2"/>
  </si>
  <si>
    <t>できるし、している</t>
    <phoneticPr fontId="2"/>
  </si>
  <si>
    <t>何度もある</t>
    <phoneticPr fontId="2"/>
  </si>
  <si>
    <t>とても不安である</t>
    <phoneticPr fontId="2"/>
  </si>
  <si>
    <t>ほとんど外出しない</t>
    <phoneticPr fontId="2"/>
  </si>
  <si>
    <t>とても減っている</t>
    <phoneticPr fontId="2"/>
  </si>
  <si>
    <t>はい</t>
    <phoneticPr fontId="2"/>
  </si>
  <si>
    <t>病気</t>
    <phoneticPr fontId="2"/>
  </si>
  <si>
    <t>週４回以上</t>
    <phoneticPr fontId="2"/>
  </si>
  <si>
    <t>週４回以上</t>
    <phoneticPr fontId="2"/>
  </si>
  <si>
    <t>週４回以上</t>
    <phoneticPr fontId="2"/>
  </si>
  <si>
    <t>７．ロコモティブシンドロームのハイリスク者の生活実態</t>
  </si>
  <si>
    <t>　　10．会・グループ等への参加の頻度（ボランティアのグループ）</t>
  </si>
  <si>
    <t>　　11．会・グループ等への参加の頻度（スポーツ関係のグループやクラブ）</t>
  </si>
  <si>
    <t>　　12．会・グループ等への参加の頻度（趣味関係のグループ）</t>
  </si>
  <si>
    <t>　　13．会・グループ等への参加の頻度（学習・教養サークル）</t>
  </si>
  <si>
    <t>　　８．外出を控えているか</t>
    <phoneticPr fontId="2"/>
  </si>
  <si>
    <t>　　９．「外出を控えている」理由（複数回答）</t>
    <phoneticPr fontId="2"/>
  </si>
  <si>
    <t>　　14．会・グループ等への参加の頻度（介護予防のための通いの場）</t>
    <phoneticPr fontId="2"/>
  </si>
  <si>
    <t>　　15．会・グループ等への参加の頻度（老人クラブ）</t>
    <phoneticPr fontId="2"/>
  </si>
  <si>
    <t>　　16．会・グループ等への参加の頻度（町内会・自治会）</t>
    <phoneticPr fontId="2"/>
  </si>
  <si>
    <t>　　17．会・グループ等への参加の頻度（収入のある仕事）</t>
    <phoneticPr fontId="2"/>
  </si>
  <si>
    <t>食事に関すること（炊事，栄養管理など）</t>
    <phoneticPr fontId="2"/>
  </si>
  <si>
    <t>現在の住居にずっと住み続けたい</t>
    <phoneticPr fontId="2"/>
  </si>
  <si>
    <t>健康状態が少しでも良くなるよう，生活に気をつける</t>
    <phoneticPr fontId="2"/>
  </si>
  <si>
    <t>８．がん（新生物）者の生活実態</t>
  </si>
  <si>
    <t>　　１．現在の困り事（介護・医療・住まい）（複数回答）</t>
  </si>
  <si>
    <t>　　　【現在治療中，または後遺症のある病気が，がん（悪性新生物）】と回答した人のみ</t>
  </si>
  <si>
    <t>　　２．現在の困り事（生活支援）（複数回答）</t>
  </si>
  <si>
    <t>　　３．今後希望する生活場所</t>
  </si>
  <si>
    <t>　　４．住み慣れた地域で暮らしていくために必要なこと（複数回答）</t>
  </si>
  <si>
    <t>買い物や通院に便利な市街地に住居を買って（借りて）移り住みたい</t>
    <phoneticPr fontId="2"/>
  </si>
  <si>
    <t>自然豊かで静かな環境の郊外に住居を買って（借りて）移り住みたい</t>
    <phoneticPr fontId="2"/>
  </si>
  <si>
    <t>自分や介護している家族が困ったときに，相談できる人や窓口がある</t>
    <phoneticPr fontId="2"/>
  </si>
  <si>
    <t>緊急時や夜間・休日に対応してもらえる在宅医療や在宅介護サービスがある</t>
    <phoneticPr fontId="2"/>
  </si>
  <si>
    <t>介護している家族が時々休めるよう，ショートステイや通所のサービスがある</t>
    <phoneticPr fontId="2"/>
  </si>
  <si>
    <t>年齢</t>
    <phoneticPr fontId="2"/>
  </si>
  <si>
    <t>年齢</t>
    <phoneticPr fontId="2"/>
  </si>
  <si>
    <t>年齢</t>
    <phoneticPr fontId="2"/>
  </si>
  <si>
    <t>９．入所希望者の生活実態</t>
  </si>
  <si>
    <t>　（１）要介護者</t>
  </si>
  <si>
    <t>　　１．介護者の性別</t>
  </si>
  <si>
    <t>　　　【今後希望する生活場所が，高齢者対応住宅，グループホーム，有料老人ホーム，介護保険施設】，【家族・親族から介護を受けている】と回答した人のみ</t>
  </si>
  <si>
    <t>　　　【今後希望する生活場所が，高齢者対応住宅，グループホーム，有料老人ホーム，介護保険施設】と回答した人のみ</t>
  </si>
  <si>
    <t>　　　【今後希望する生活場所が，高齢者対応住宅，グループホーム，有料老人ホーム，介護保険施設】，【介護保険サービスを利用している】と回答した人のみ</t>
  </si>
  <si>
    <t>　　４．要介護認定を申請した原因（複数回答）</t>
  </si>
  <si>
    <t>　　５．現在の困り事（介護・医療・住まい）（複数回答）</t>
  </si>
  <si>
    <t>　　６．現在の困り事（生活支援）（複数回答）</t>
  </si>
  <si>
    <t>　　７．介護保険施設への申し込み理由（複数回答）</t>
  </si>
  <si>
    <t>　　８．介護者の勤務体系</t>
  </si>
  <si>
    <t>　　９．介護にあたっての働き方の工夫（複数回答）</t>
  </si>
  <si>
    <t>　　　【今後希望する生活場所が，高齢者対応住宅，グループホーム，有料老人ホーム，介護保険施設】，【介護者の勤務体系が，フルタイム，パートタイム】と回答した人のみ</t>
  </si>
  <si>
    <t>　　10．仕事と介護の両立に必要な勤務先からの支援（複数回答）</t>
  </si>
  <si>
    <t>　　12．介護者が不安に感じる介護（複数回答）</t>
  </si>
  <si>
    <t>　　13．在宅介護する上で現在困っていること（複数回答）</t>
  </si>
  <si>
    <t>　　14．在宅介護する上で将来の不安（複数回答）</t>
  </si>
  <si>
    <t>　　15．介護について相談できる相手（複数回答）</t>
  </si>
  <si>
    <t>　　16．サービス利用に対する満足度</t>
  </si>
  <si>
    <t>　　17．介護サービスの満足している点（複数回答）</t>
  </si>
  <si>
    <t>　　　【今後希望する生活場所が，高齢者対応住宅，グループホーム，有料老人ホーム，介護保険施設】，【介護保険サービスに満足している，またはどちらともいえない】と回答した人のみ</t>
  </si>
  <si>
    <t>　　18．介護サービスの不満な点（複数回答）</t>
  </si>
  <si>
    <t>　　　【今後希望する生活場所が，高齢者対応住宅，グループホーム，有料老人ホーム，介護保険施設】，【介護保険サービスに満足していない，またはどちらともいえない】と回答した人のみ</t>
  </si>
  <si>
    <t>　　19．介護者の体調や生活状況の変化（複数回答）</t>
  </si>
  <si>
    <t>　　20．介護を代行してくれる人（複数回答）</t>
  </si>
  <si>
    <t>　　21．今後の介護</t>
  </si>
  <si>
    <t>　　22．対象者の現在の要介護度</t>
  </si>
  <si>
    <t>　　23．対象者の現在の認知症高齢者の日常生活自立度</t>
  </si>
  <si>
    <t>　　24．対象者の初回認定時の認知症高齢者の日常生活自立度</t>
  </si>
  <si>
    <t>　　25．現在利用しているサービス（複数回答）</t>
  </si>
  <si>
    <t>　　11．今後も働きながら介護ができるか</t>
    <rPh sb="8" eb="9">
      <t>ハタラ</t>
    </rPh>
    <rPh sb="13" eb="15">
      <t>カイゴ</t>
    </rPh>
    <phoneticPr fontId="2"/>
  </si>
  <si>
    <t>　　16．介護サービス利用に対する満足度</t>
    <rPh sb="5" eb="7">
      <t>カイゴ</t>
    </rPh>
    <phoneticPr fontId="2"/>
  </si>
  <si>
    <t>日中の排泄</t>
    <phoneticPr fontId="2"/>
  </si>
  <si>
    <t>男性</t>
    <phoneticPr fontId="2"/>
  </si>
  <si>
    <t>希望するサービスは全て利用している</t>
    <phoneticPr fontId="2"/>
  </si>
  <si>
    <t>満足している</t>
    <phoneticPr fontId="2"/>
  </si>
  <si>
    <t>医療機関からすすめられた</t>
    <phoneticPr fontId="2"/>
  </si>
  <si>
    <t>病気</t>
    <phoneticPr fontId="2"/>
  </si>
  <si>
    <t>食事に関すること（炊事，栄養管理など）</t>
    <phoneticPr fontId="2"/>
  </si>
  <si>
    <t>身体機能の低下が心配である</t>
    <phoneticPr fontId="2"/>
  </si>
  <si>
    <t>フルタイムで働いている</t>
    <phoneticPr fontId="2"/>
  </si>
  <si>
    <t>特に行っていない</t>
    <phoneticPr fontId="2"/>
  </si>
  <si>
    <t>自営業・フリーランス等のため，勤め先はない</t>
    <phoneticPr fontId="2"/>
  </si>
  <si>
    <t>問題なく，続けていける</t>
    <phoneticPr fontId="2"/>
  </si>
  <si>
    <t>経済的負担</t>
    <phoneticPr fontId="2"/>
  </si>
  <si>
    <t>経済的負担</t>
    <phoneticPr fontId="2"/>
  </si>
  <si>
    <t>配偶者や子ども，兄弟姉妹や親戚</t>
    <phoneticPr fontId="2"/>
  </si>
  <si>
    <t>満足している</t>
    <phoneticPr fontId="2"/>
  </si>
  <si>
    <t>心身の負担が軽減された</t>
    <phoneticPr fontId="2"/>
  </si>
  <si>
    <t>回数や時間が希望するものと異なる</t>
    <phoneticPr fontId="2"/>
  </si>
  <si>
    <t>家族の絆が強まったり，生きがいになった</t>
    <phoneticPr fontId="2"/>
  </si>
  <si>
    <t>配偶者や子ども，兄弟姉妹や親戚</t>
    <phoneticPr fontId="2"/>
  </si>
  <si>
    <t>家族を中心に在宅で介護を続けたい</t>
    <phoneticPr fontId="2"/>
  </si>
  <si>
    <t>要支援１</t>
    <phoneticPr fontId="2"/>
  </si>
  <si>
    <t>自立</t>
    <phoneticPr fontId="2"/>
  </si>
  <si>
    <t>自立</t>
    <phoneticPr fontId="2"/>
  </si>
  <si>
    <t>訪問介護</t>
    <phoneticPr fontId="2"/>
  </si>
  <si>
    <t>サンプル数</t>
    <phoneticPr fontId="2"/>
  </si>
  <si>
    <t>介護のために「労働時間を調整（残業免除，短時間勤務，遅出，早帰等）」しながら働いている</t>
    <rPh sb="30" eb="31">
      <t>カエ</t>
    </rPh>
    <rPh sb="31" eb="32">
      <t>トウ</t>
    </rPh>
    <rPh sb="38" eb="39">
      <t>ハタラ</t>
    </rPh>
    <phoneticPr fontId="2"/>
  </si>
  <si>
    <t>介護の仕方（技術）を教えてもらい，適切な介護ができるようになった</t>
    <phoneticPr fontId="2"/>
  </si>
  <si>
    <t>介護保険サービスや事業所，施設などを実際に見ることができ，将来の自分や家族の介護について考える機会が多くなった</t>
    <rPh sb="29" eb="31">
      <t>ショウライ</t>
    </rPh>
    <rPh sb="32" eb="34">
      <t>ジブン</t>
    </rPh>
    <rPh sb="35" eb="37">
      <t>カゾク</t>
    </rPh>
    <rPh sb="38" eb="40">
      <t>カイゴ</t>
    </rPh>
    <rPh sb="44" eb="45">
      <t>カンガ</t>
    </rPh>
    <rPh sb="47" eb="49">
      <t>キカイ</t>
    </rPh>
    <rPh sb="50" eb="51">
      <t>オオ</t>
    </rPh>
    <phoneticPr fontId="2"/>
  </si>
  <si>
    <t>要介護（要支援）者本人の心身の状態の維持・軽度化につながっていない</t>
    <phoneticPr fontId="2"/>
  </si>
  <si>
    <t>友人や地域の人などの周囲の人の協力や，つながりを実感できるようになった</t>
    <phoneticPr fontId="2"/>
  </si>
  <si>
    <t>家を留守にできなくなったり，自由に行動できなくなった</t>
    <phoneticPr fontId="2"/>
  </si>
  <si>
    <t>気分が落ち込みやすくなったり，外出や人との関わりがおっくうになった</t>
    <phoneticPr fontId="2"/>
  </si>
  <si>
    <t>一時的に通所でのサービス（デイケア・デイサービス）の回数を増やしてもらう</t>
    <phoneticPr fontId="2"/>
  </si>
  <si>
    <t>一時的に在宅でのサービス（訪問介護・訪問看護など）の回数をふやしてもらう</t>
    <phoneticPr fontId="2"/>
  </si>
  <si>
    <t>地域の方々の手助けや介護保険サービス等も利用しながら，在宅で介護したい</t>
  </si>
  <si>
    <t>地域の方々の手助けや介護保険サービス等も利用しながら，在宅で介護したい</t>
    <rPh sb="30" eb="32">
      <t>カイゴ</t>
    </rPh>
    <phoneticPr fontId="2"/>
  </si>
  <si>
    <t>今後の介護</t>
  </si>
  <si>
    <t>家族を中心に在宅で介護を続けたい</t>
    <phoneticPr fontId="2"/>
  </si>
  <si>
    <t>訪問介護</t>
    <phoneticPr fontId="2"/>
  </si>
  <si>
    <t>男性</t>
    <phoneticPr fontId="2"/>
  </si>
  <si>
    <t>家族を中心に在宅で介護を続けたい</t>
    <phoneticPr fontId="2"/>
  </si>
  <si>
    <t>希望するサービスは全て利用している</t>
    <phoneticPr fontId="2"/>
  </si>
  <si>
    <t>満足している</t>
    <phoneticPr fontId="2"/>
  </si>
  <si>
    <t>医療機関からすすめられた</t>
    <phoneticPr fontId="2"/>
  </si>
  <si>
    <t>家族を中心に在宅で介護を続けたい</t>
    <phoneticPr fontId="2"/>
  </si>
  <si>
    <t>病気</t>
    <phoneticPr fontId="2"/>
  </si>
  <si>
    <t>食事に関すること（炊事，栄養管理など）</t>
    <phoneticPr fontId="2"/>
  </si>
  <si>
    <t>身体機能の低下が心配である</t>
    <phoneticPr fontId="2"/>
  </si>
  <si>
    <t>フルタイムで働いている</t>
    <phoneticPr fontId="2"/>
  </si>
  <si>
    <t>特に行っていない</t>
    <phoneticPr fontId="2"/>
  </si>
  <si>
    <t>家族を中心に在宅で介護を続けたい</t>
    <phoneticPr fontId="2"/>
  </si>
  <si>
    <t>自営業・フリーランス等のため，勤め先はない</t>
    <phoneticPr fontId="2"/>
  </si>
  <si>
    <t>問題なく，続けていける</t>
    <phoneticPr fontId="2"/>
  </si>
  <si>
    <t>家族を中心に在宅で介護を続けたい</t>
    <phoneticPr fontId="2"/>
  </si>
  <si>
    <t>日中の排泄</t>
    <phoneticPr fontId="2"/>
  </si>
  <si>
    <t>経済的負担</t>
    <phoneticPr fontId="2"/>
  </si>
  <si>
    <t>配偶者や子ども，兄弟姉妹や親戚</t>
    <phoneticPr fontId="2"/>
  </si>
  <si>
    <t>心身の負担が軽減された</t>
    <phoneticPr fontId="2"/>
  </si>
  <si>
    <t>回数や時間が希望するものと異なる</t>
    <phoneticPr fontId="2"/>
  </si>
  <si>
    <t>家族の絆が強まったり，生きがいになった</t>
    <phoneticPr fontId="2"/>
  </si>
  <si>
    <t>自立</t>
    <phoneticPr fontId="2"/>
  </si>
  <si>
    <t>自立</t>
    <phoneticPr fontId="2"/>
  </si>
  <si>
    <t>10．在宅介護者の生活実態</t>
  </si>
  <si>
    <t>　　　【介護者の勤務体系が，フルタイム，パートタイム】，【家族・親族から介護を受けている】と回答した人のみ</t>
  </si>
  <si>
    <t>　　　【介護者の勤務体系が，フルタイム，パートタイム】と回答した人のみ</t>
  </si>
  <si>
    <t>　　　【介護者の勤務体系が，フルタイム，パートタイム】，【介護保険サービスを利用している】と回答した人のみ</t>
  </si>
  <si>
    <t>　　　【介護者の勤務体系が，フルタイム，パートタイム】，【介護保険サービスに満足している，またはどちらともいえない】と回答した人のみ</t>
  </si>
  <si>
    <t>　　　【介護者の勤務体系が，フルタイム，パートタイム】，【介護保険サービスに満足していない，またはどちらともいえない】と回答した人のみ</t>
  </si>
  <si>
    <t>　　22．対象者の現在の認知症高齢者の日常生活自立度</t>
  </si>
  <si>
    <t>　　23．対象者の初回認定時の認知症高齢者の日常生活自立度</t>
  </si>
  <si>
    <t>サンプル数</t>
    <phoneticPr fontId="2"/>
  </si>
  <si>
    <t>　　３．介護保険サービスの満足度</t>
    <phoneticPr fontId="2"/>
  </si>
  <si>
    <t>　　11．今後も働きながら介護ができるか</t>
    <rPh sb="8" eb="9">
      <t>ハタラ</t>
    </rPh>
    <rPh sb="13" eb="15">
      <t>カイゴ</t>
    </rPh>
    <phoneticPr fontId="2"/>
  </si>
  <si>
    <t>　　14．在宅介護する上での将来の不安（複数回答）</t>
    <phoneticPr fontId="2"/>
  </si>
  <si>
    <t>　　17．介護サービスに満足している点（複数回答）</t>
    <phoneticPr fontId="2"/>
  </si>
  <si>
    <t>　　24．現在利用しているサービス（複数回答）</t>
  </si>
  <si>
    <t>No.</t>
  </si>
  <si>
    <t>シート名</t>
  </si>
  <si>
    <t>大項目</t>
  </si>
  <si>
    <t>中項目</t>
  </si>
  <si>
    <t>小項目</t>
  </si>
  <si>
    <t>分岐</t>
    <rPh sb="0" eb="2">
      <t>ブンキ</t>
    </rPh>
    <phoneticPr fontId="2"/>
  </si>
  <si>
    <t>縦-項目</t>
  </si>
  <si>
    <t>横-問番号１</t>
    <phoneticPr fontId="2"/>
  </si>
  <si>
    <t>横-問番号２</t>
  </si>
  <si>
    <t>横-問番号３</t>
  </si>
  <si>
    <t>横-問番号４</t>
  </si>
  <si>
    <t>横-項目１</t>
    <phoneticPr fontId="2"/>
  </si>
  <si>
    <t>横-項目２</t>
  </si>
  <si>
    <t>横-項目３</t>
  </si>
  <si>
    <t>横-項目４</t>
  </si>
  <si>
    <t>問2-2（ニーズ）</t>
  </si>
  <si>
    <t>-</t>
  </si>
  <si>
    <t>２．15分連続歩行の可否</t>
  </si>
  <si>
    <t>問2-3（ニーズ）</t>
  </si>
  <si>
    <t>３．週１回以上の外出の可否</t>
  </si>
  <si>
    <t>問2-6（ニーズ）</t>
  </si>
  <si>
    <t>４．昨年比での外出回数の減の有無</t>
  </si>
  <si>
    <t>問2-7（ニーズ）</t>
  </si>
  <si>
    <t>問2-8（ニーズ）</t>
  </si>
  <si>
    <t>【一人暮らし】，【介護は必要だが受けていない】，【外出を控えている】と回答した人のみ</t>
  </si>
  <si>
    <t>問2-8-1-分複（ニーズ）</t>
  </si>
  <si>
    <t>７．物忘れの有無</t>
  </si>
  <si>
    <t>問4-1（ニーズ）</t>
  </si>
  <si>
    <t>８．会・グループ等への参加の頻度（ボランティアのグループ）</t>
  </si>
  <si>
    <t>問5-1-1（ニーズ）</t>
  </si>
  <si>
    <t>９．会・グループ等への参加の頻度（スポーツ関係のグループやクラブ）</t>
  </si>
  <si>
    <t>問5-1-2（ニーズ）</t>
  </si>
  <si>
    <t>10．会・グループ等への参加の頻度（趣味関係のグループ）</t>
  </si>
  <si>
    <t>問5-1-3（ニーズ）</t>
  </si>
  <si>
    <t>11．会・グループ等への参加の頻度（学習・教養サークル）</t>
  </si>
  <si>
    <t>問5-1-4（ニーズ）</t>
  </si>
  <si>
    <t>問5-1-5（ニーズ）</t>
  </si>
  <si>
    <t>問5-1-6（ニーズ）</t>
  </si>
  <si>
    <t>問5-1-7（ニーズ）</t>
  </si>
  <si>
    <t>問6-1-複（ニーズ）</t>
  </si>
  <si>
    <t>問6-2-複（ニーズ）</t>
  </si>
  <si>
    <t>問6-3-複（ニーズ）</t>
  </si>
  <si>
    <t>問6-4-複（ニーズ）</t>
  </si>
  <si>
    <t>問6-5-複（ニーズ）</t>
  </si>
  <si>
    <t>問6-6（ニーズ）</t>
  </si>
  <si>
    <t>問7-2（ニーズ）</t>
  </si>
  <si>
    <t>問7-3（ニーズ）</t>
  </si>
  <si>
    <t>問7-4（ニーズ）</t>
  </si>
  <si>
    <t>問1（実態）</t>
  </si>
  <si>
    <t>問2-複（実態）</t>
  </si>
  <si>
    <t>問4-複（実態）</t>
  </si>
  <si>
    <t>問7（実態）</t>
  </si>
  <si>
    <t>問8-複（実態）</t>
  </si>
  <si>
    <t>問11-複（実態）</t>
  </si>
  <si>
    <t>問20（実態）</t>
  </si>
  <si>
    <t>【一人暮らし】，【介護は必要だが受けていない】，【在宅で介護を受けたい】と回答した人のみ</t>
  </si>
  <si>
    <t>問21-分（実態）</t>
  </si>
  <si>
    <t>問22（実態）</t>
  </si>
  <si>
    <t>問24（実態）</t>
  </si>
  <si>
    <t>問30-複（実態）</t>
  </si>
  <si>
    <t>（２）要介護者</t>
  </si>
  <si>
    <t>【一人暮らし】と回答した人のみ</t>
  </si>
  <si>
    <t>【一人暮らし】，【外出を控えている】と回答した人のみ</t>
  </si>
  <si>
    <t>（１）在宅要介護者</t>
  </si>
  <si>
    <t>１．現在の幸福度</t>
  </si>
  <si>
    <t>【要介護者の年齢が65歳以上】，【夫婦２人暮らし（配偶者65歳以上）】，【家族等からの介護の頻度がない】，【主な介護者が配偶者】と回答した人のみ</t>
  </si>
  <si>
    <t>問3-分（実態）</t>
  </si>
  <si>
    <t>問4-分（実態）</t>
  </si>
  <si>
    <t>問36（実態）</t>
  </si>
  <si>
    <t>主な介護者の性別</t>
    <rPh sb="0" eb="1">
      <t>オモ</t>
    </rPh>
    <rPh sb="2" eb="5">
      <t>カイゴシャ</t>
    </rPh>
    <rPh sb="6" eb="8">
      <t>セイベツ</t>
    </rPh>
    <phoneticPr fontId="1"/>
  </si>
  <si>
    <t>主な介護者の年齢</t>
    <rPh sb="0" eb="1">
      <t>オモ</t>
    </rPh>
    <rPh sb="2" eb="5">
      <t>カイゴシャ</t>
    </rPh>
    <rPh sb="6" eb="8">
      <t>ネンレイ</t>
    </rPh>
    <phoneticPr fontId="1"/>
  </si>
  <si>
    <t>要介護度別</t>
    <rPh sb="4" eb="5">
      <t>ベツ</t>
    </rPh>
    <phoneticPr fontId="1"/>
  </si>
  <si>
    <t>２．介護者の勤務体系</t>
  </si>
  <si>
    <t>３．介護にあたっての働き方の工夫（複数回答）</t>
  </si>
  <si>
    <t>【要介護者の年齢が65歳以上】，【夫婦２人暮らし（配偶者65歳以上）】，【家族等からの介護の頻度がない】，【主な介護者が配偶者】，【介護者の勤務体系が，フルタイム，パートタイム】と回答した人のみ</t>
  </si>
  <si>
    <t>４．仕事と介護の両立に必要な勤務先からの支援（複数回答）</t>
  </si>
  <si>
    <t>６．介護者が不安に感じる介護（複数回答）</t>
  </si>
  <si>
    <t>７．在宅介護する上で現在困っていること（複数回答）</t>
  </si>
  <si>
    <t>８．在宅介護する上で将来の不安（複数回答）</t>
  </si>
  <si>
    <t>９．介護について相談できる相手（複数回答）</t>
  </si>
  <si>
    <t>10．サービス利用に対する満足度</t>
  </si>
  <si>
    <t>11．介護サービスの満足している点（複数回答）</t>
  </si>
  <si>
    <t>【要介護者の年齢が65歳以上】，【夫婦２人暮らし（配偶者65歳以上）】，【家族等からの介護の頻度がない】，【主な介護者が配偶者】，【介護保険サービスに満足している，またはどちらともいえない】と回答した人のみ</t>
  </si>
  <si>
    <t>12．介護サービスの不満な点（複数回答）</t>
  </si>
  <si>
    <t>【要介護者の年齢が65歳以上】，【夫婦２人暮らし（配偶者65歳以上）】，【家族等からの介護の頻度がない】，【主な介護者が配偶者】，【介護保険サービスに満足していない，またはどちらともいえない】と回答した人のみ</t>
  </si>
  <si>
    <t>問32-分複（実態）</t>
  </si>
  <si>
    <t>13．介護者の体調や生活状況の変化（複数回答）</t>
  </si>
  <si>
    <t>問33-複（実態）</t>
  </si>
  <si>
    <t>14．介護を代行してくれる人（複数回答）</t>
  </si>
  <si>
    <t>問34-複（実態）</t>
  </si>
  <si>
    <t>15．今後の介護</t>
  </si>
  <si>
    <t>１．家族構成</t>
  </si>
  <si>
    <t>【現在治療中，または後遺症のある病気が，認知症（アルツハイマー病等）】と回答した人のみ</t>
  </si>
  <si>
    <t>問1-1（ニーズ）</t>
  </si>
  <si>
    <t>２．介護・介助の必要の有無</t>
  </si>
  <si>
    <t>問1-2（ニーズ）</t>
  </si>
  <si>
    <t>３．介護・介助が必要となった原因（複数回答）</t>
  </si>
  <si>
    <t>【現在治療中，または後遺症のある病気が，認知症（アルツハイマー病等）】，【現在なんらかの介護を受けている，または介護・介助は必要だが現在は受けていない】と回答した人のみ</t>
  </si>
  <si>
    <t>問1-2-1-分複（ニーズ）</t>
  </si>
  <si>
    <t>【現在治療中，または後遺症のある病気が，認知症（アルツハイマー病等）】，【外出を控えている】と回答した人のみ</t>
  </si>
  <si>
    <t>６．日用品の買い物の可否</t>
  </si>
  <si>
    <t>問4-3（ニーズ）</t>
  </si>
  <si>
    <t>７．食事の用意の可否</t>
  </si>
  <si>
    <t>問4-4（ニーズ）</t>
  </si>
  <si>
    <t>問4-5（ニーズ）</t>
  </si>
  <si>
    <t>９．預貯金の出し入れの可否</t>
  </si>
  <si>
    <t>問4-6（ニーズ）</t>
  </si>
  <si>
    <t>問4-7（ニーズ）</t>
  </si>
  <si>
    <t>11．会・グループ等への参加の頻度（ボランティアのグループ）</t>
  </si>
  <si>
    <t>12．会・グループ等への参加の頻度（スポーツ関係のグループやクラブ）</t>
  </si>
  <si>
    <t>13．会・グループ等への参加の頻度（趣味関係のグループ）</t>
  </si>
  <si>
    <t>14．会・グループ等への参加の頻度（学習・教養サークル）</t>
  </si>
  <si>
    <t>（１）若年者</t>
  </si>
  <si>
    <t>問31-複（実態）</t>
  </si>
  <si>
    <t>問32-複（実態）</t>
  </si>
  <si>
    <t>１．手すり・壁なしでの階段昇りの可否</t>
  </si>
  <si>
    <t>問2-1（ニーズ）</t>
  </si>
  <si>
    <t>問3-7（ニーズ）</t>
  </si>
  <si>
    <t>６ヶ月間で２～３キロの体重減少がありましたか</t>
    <rPh sb="11" eb="13">
      <t>タイジュウ</t>
    </rPh>
    <rPh sb="13" eb="15">
      <t>ゲンショウ</t>
    </rPh>
    <phoneticPr fontId="1"/>
  </si>
  <si>
    <t>２．椅子からの起立の可否</t>
  </si>
  <si>
    <t>３．15分連続歩行の可否</t>
  </si>
  <si>
    <t>４．過去１年間の転倒の有無</t>
  </si>
  <si>
    <t>問2-4（ニーズ）</t>
  </si>
  <si>
    <t>５．転倒に対する不安の大きさ</t>
  </si>
  <si>
    <t>問2-5（ニーズ）</t>
  </si>
  <si>
    <t>６．週１回以上の外出の可否</t>
  </si>
  <si>
    <t>７．昨年比での外出回数の減の有無</t>
  </si>
  <si>
    <t>【外出を控えている】と回答した人のみ</t>
  </si>
  <si>
    <t>10．固いものが食べにくくなったか</t>
  </si>
  <si>
    <t>問3-2（ニーズ）</t>
  </si>
  <si>
    <t>11．お茶等でむせることがあるか</t>
  </si>
  <si>
    <t>問3-3（ニーズ）</t>
  </si>
  <si>
    <t>12．歯磨きの毎日実施</t>
  </si>
  <si>
    <t>問3-5（ニーズ）</t>
  </si>
  <si>
    <t>13．誰かと食事する頻度</t>
  </si>
  <si>
    <t>問3-8（ニーズ）</t>
  </si>
  <si>
    <t>14．食事の用意の可否</t>
  </si>
  <si>
    <t>（２）在宅要介護者</t>
  </si>
  <si>
    <t>１．要介護認定を申請した原因（複数回答）</t>
  </si>
  <si>
    <t>【現在治療中，または後遺症のある病気が，脳卒中】と回答した人のみ</t>
  </si>
  <si>
    <t>２．介護保険サービスの利用状況</t>
  </si>
  <si>
    <t>３．介護保険サービスの満足度</t>
  </si>
  <si>
    <t>【現在治療中，または後遺症のある病気が，脳卒中】，【介護保険サービスを利用している】と回答した人のみ</t>
  </si>
  <si>
    <t>４．介護サービスの満足している点（複数回答）</t>
  </si>
  <si>
    <t>６．介護保険サービスを利用しない理由（複数回答）</t>
  </si>
  <si>
    <t>【現在治療中，または後遺症のある病気が，脳卒中】，【介護保険サービスを利用していない】と回答した人のみ</t>
  </si>
  <si>
    <t>７．現在の困り事（介護・医療・住まい）（複数回答）</t>
  </si>
  <si>
    <t>８．現在の困り事（生活支援）（複数回答）</t>
  </si>
  <si>
    <t>【現在治療中，または後遺症のある病気が，筋骨格の病気（骨粗鬆症，関節症等），外傷（転倒・骨折等】と回答した人のみ</t>
  </si>
  <si>
    <t>【現在治療中，または後遺症のある病気が，筋骨格の病気（骨粗鬆症，関節症等），外傷（転倒・骨折等】，【外出を控えている】と回答した人のみ</t>
  </si>
  <si>
    <t>10．会・グループ等への参加の頻度（ボランティアのグループ）</t>
  </si>
  <si>
    <t>11．会・グループ等への参加の頻度（スポーツ関係のグループやクラブ）</t>
  </si>
  <si>
    <t>12．会・グループ等への参加の頻度（趣味関係のグループ）</t>
  </si>
  <si>
    <t>13．会・グループ等への参加の頻度（学習・教養サークル）</t>
  </si>
  <si>
    <t>１．現在の困り事（介護・医療・住まい）（複数回答）</t>
  </si>
  <si>
    <t>【現在治療中，または後遺症のある病気が，がん（悪性新生物）】と回答した人のみ</t>
  </si>
  <si>
    <t>２．現在の困り事（生活支援）（複数回答）</t>
  </si>
  <si>
    <t>３．今後希望する生活場所</t>
  </si>
  <si>
    <t>４．住み慣れた地域で暮らしていくために必要なこと（複数回答）</t>
  </si>
  <si>
    <t>（１）要介護者</t>
  </si>
  <si>
    <t>１．介護者の性別</t>
  </si>
  <si>
    <t>【今後希望する生活場所が，高齢者対応住宅，グループホーム，有料老人ホーム，介護保険施設】，【家族・親族から介護を受けている】と回答した人のみ</t>
  </si>
  <si>
    <t>【今後希望する生活場所が，高齢者対応住宅，グループホーム，有料老人ホーム，介護保険施設】と回答した人のみ</t>
  </si>
  <si>
    <t>【今後希望する生活場所が，高齢者対応住宅，グループホーム，有料老人ホーム，介護保険施設】，【介護保険サービスを利用している】と回答した人のみ</t>
  </si>
  <si>
    <t>４．要介護認定を申請した原因（複数回答）</t>
  </si>
  <si>
    <t>５．現在の困り事（介護・医療・住まい）（複数回答）</t>
  </si>
  <si>
    <t>６．現在の困り事（生活支援）（複数回答）</t>
  </si>
  <si>
    <t>７．介護保険施設への申し込み理由（複数回答）</t>
  </si>
  <si>
    <t>８．介護者の勤務体系</t>
  </si>
  <si>
    <t>９．介護にあたっての働き方の工夫（複数回答）</t>
  </si>
  <si>
    <t>【今後希望する生活場所が，高齢者対応住宅，グループホーム，有料老人ホーム，介護保険施設】，【介護者の勤務体系が，フルタイム，パートタイム】と回答した人のみ</t>
  </si>
  <si>
    <t>10．仕事と介護の両立に必要な勤務先からの支援（複数回答）</t>
  </si>
  <si>
    <t>12．介護者が不安に感じる介護（複数回答）</t>
  </si>
  <si>
    <t>13．在宅介護する上で現在困っていること（複数回答）</t>
  </si>
  <si>
    <t>14．在宅介護する上で将来の不安（複数回答）</t>
  </si>
  <si>
    <t>15．介護について相談できる相手（複数回答）</t>
  </si>
  <si>
    <t>17．介護サービスの満足している点（複数回答）</t>
  </si>
  <si>
    <t>【今後希望する生活場所が，高齢者対応住宅，グループホーム，有料老人ホーム，介護保険施設】，【介護保険サービスに満足している，またはどちらともいえない】と回答した人のみ</t>
  </si>
  <si>
    <t>18．介護サービスの不満な点（複数回答）</t>
  </si>
  <si>
    <t>【今後希望する生活場所が，高齢者対応住宅，グループホーム，有料老人ホーム，介護保険施設】，【介護保険サービスに満足していない，またはどちらともいえない】と回答した人のみ</t>
  </si>
  <si>
    <t>19．介護者の体調や生活状況の変化（複数回答）</t>
  </si>
  <si>
    <t>20．介護を代行してくれる人（複数回答）</t>
  </si>
  <si>
    <t>21．今後の介護</t>
  </si>
  <si>
    <t>22．対象者の現在の要介護度</t>
  </si>
  <si>
    <t>23．対象者の現在の認知症高齢者の日常生活自立度</t>
  </si>
  <si>
    <t>問37（実態）</t>
  </si>
  <si>
    <t>24．対象者の初回認定時の認知症高齢者の日常生活自立度</t>
  </si>
  <si>
    <t>問38（実態）</t>
  </si>
  <si>
    <t>25．現在利用しているサービス（複数回答）</t>
  </si>
  <si>
    <t>【介護者の勤務体系が，フルタイム，パートタイム】，【家族・親族から介護を受けている】と回答した人のみ</t>
  </si>
  <si>
    <t>要介護度別</t>
    <rPh sb="0" eb="3">
      <t>ヨウカイゴ</t>
    </rPh>
    <rPh sb="3" eb="4">
      <t>ド</t>
    </rPh>
    <rPh sb="4" eb="5">
      <t>ベツ</t>
    </rPh>
    <phoneticPr fontId="1"/>
  </si>
  <si>
    <t>今後の介護</t>
    <rPh sb="0" eb="2">
      <t>コンゴ</t>
    </rPh>
    <rPh sb="3" eb="5">
      <t>カイゴ</t>
    </rPh>
    <phoneticPr fontId="1"/>
  </si>
  <si>
    <t>【介護者の勤務体系が，フルタイム，パートタイム】と回答した人のみ</t>
  </si>
  <si>
    <t>【介護者の勤務体系が，フルタイム，パートタイム】，【介護保険サービスを利用している】と回答した人のみ</t>
  </si>
  <si>
    <t>【介護者の勤務体系が，フルタイム，パートタイム】，【介護保険サービスに満足している，またはどちらともいえない】と回答した人のみ</t>
  </si>
  <si>
    <t>【介護者の勤務体系が，フルタイム，パートタイム】，【介護保険サービスに満足していない，またはどちらともいえない】と回答した人のみ</t>
  </si>
  <si>
    <t>22．対象者の現在の認知症高齢者の日常生活自立度</t>
  </si>
  <si>
    <t>23．対象者の初回認定時の認知症高齢者の日常生活自立度</t>
  </si>
  <si>
    <t>24．現在利用しているサービス（複数回答）</t>
  </si>
  <si>
    <t>11．市町村規模別の生活環境</t>
  </si>
  <si>
    <t>市町村規模-重</t>
  </si>
  <si>
    <t>市町村規模別</t>
    <rPh sb="0" eb="3">
      <t>シチョウソン</t>
    </rPh>
    <rPh sb="3" eb="5">
      <t>キボ</t>
    </rPh>
    <rPh sb="5" eb="6">
      <t>ベツ</t>
    </rPh>
    <phoneticPr fontId="1"/>
  </si>
  <si>
    <t>２．安否確認や見守り活動の状況</t>
  </si>
  <si>
    <t>３．会・グループ等への参加の頻度（ボランティアのグループ）</t>
  </si>
  <si>
    <t>４．会・グループ等への参加の頻度（スポーツ関係のグループやクラブ）</t>
  </si>
  <si>
    <t>５．会・グループ等への参加の頻度（趣味関係のグループ）</t>
  </si>
  <si>
    <t>６．会・グループ等への参加の頻度（学習・教養サークル）</t>
  </si>
  <si>
    <t>14．会・グループ等への参加の頻度（介護予防のための通いの場）</t>
    <rPh sb="18" eb="20">
      <t>カイゴヨ</t>
    </rPh>
    <rPh sb="20" eb="30">
      <t>ボウノタメノカヨイノバ</t>
    </rPh>
    <phoneticPr fontId="2"/>
  </si>
  <si>
    <t>５．外出を控えているか</t>
    <rPh sb="2" eb="4">
      <t>ガイシュツ</t>
    </rPh>
    <rPh sb="5" eb="6">
      <t>ヒカ</t>
    </rPh>
    <phoneticPr fontId="2"/>
  </si>
  <si>
    <t>６．「外出を控えている」理由（複数回答）</t>
    <rPh sb="3" eb="5">
      <t>ガイシュツ</t>
    </rPh>
    <rPh sb="6" eb="7">
      <t>ヒカ</t>
    </rPh>
    <rPh sb="12" eb="14">
      <t>リユウ</t>
    </rPh>
    <phoneticPr fontId="2"/>
  </si>
  <si>
    <t>12．会・グループ等への参加の頻度（介護予防のための通いの場）</t>
    <rPh sb="18" eb="20">
      <t>カイゴ</t>
    </rPh>
    <rPh sb="20" eb="22">
      <t>ヨボウ</t>
    </rPh>
    <rPh sb="26" eb="27">
      <t>カヨ</t>
    </rPh>
    <rPh sb="29" eb="30">
      <t>バ</t>
    </rPh>
    <phoneticPr fontId="2"/>
  </si>
  <si>
    <t>13．会・グループ等への参加の頻度（老人クラブ）</t>
  </si>
  <si>
    <t>13．会・グループ等への参加の頻度（老人クラブ）</t>
    <phoneticPr fontId="2"/>
  </si>
  <si>
    <t>14．会・グループ等への参加の頻度（町内会・自治会）</t>
  </si>
  <si>
    <t>14．会・グループ等への参加の頻度（町内会・自治会）</t>
    <phoneticPr fontId="2"/>
  </si>
  <si>
    <t>15．会・グループ等への参加の頻度（収入のある仕事）</t>
  </si>
  <si>
    <t>15．会・グループ等への参加の頻度（収入のある仕事）</t>
    <phoneticPr fontId="2"/>
  </si>
  <si>
    <t>16．あなたの心配事や愚痴を聞いてくれる人（複数回答）</t>
  </si>
  <si>
    <t>16．あなたの心配事や愚痴を聞いてくれる人（複数回答）</t>
    <phoneticPr fontId="2"/>
  </si>
  <si>
    <t>17．あなたが心配事や愚痴を聞いてあげる人（複数回答）</t>
  </si>
  <si>
    <t>17．あなたが心配事や愚痴を聞いてあげる人（複数回答）</t>
    <phoneticPr fontId="2"/>
  </si>
  <si>
    <t>18．病気になったときに看病や世話をしてくれる人（複数回答）</t>
  </si>
  <si>
    <t>18．病気になったときに看病や世話をしてくれる人（複数回答）</t>
    <phoneticPr fontId="2"/>
  </si>
  <si>
    <t>19．あなたが看病や世話をしてあげる人（複数回答）</t>
  </si>
  <si>
    <t>20．相談相手（複数回答）</t>
  </si>
  <si>
    <t>20．相談相手（複数回答）</t>
    <phoneticPr fontId="2"/>
  </si>
  <si>
    <t>21．友人と会う頻度</t>
  </si>
  <si>
    <t>21．友人と会う頻度</t>
    <phoneticPr fontId="2"/>
  </si>
  <si>
    <t>22．現在の幸福度</t>
  </si>
  <si>
    <t>22．現在の幸福度</t>
    <phoneticPr fontId="2"/>
  </si>
  <si>
    <t>23．この１ヶ月気分が沈んだり憂鬱になったか否か</t>
    <rPh sb="22" eb="23">
      <t>イナ</t>
    </rPh>
    <phoneticPr fontId="2"/>
  </si>
  <si>
    <t>24．この１ヶ月興味がわかない，楽しめないと感じたか否か</t>
    <rPh sb="26" eb="27">
      <t>イナ</t>
    </rPh>
    <phoneticPr fontId="2"/>
  </si>
  <si>
    <t>25．今後希望する生活場所</t>
    <phoneticPr fontId="2"/>
  </si>
  <si>
    <t>26．住まいや周囲の環境での困り事（複数回答）</t>
    <phoneticPr fontId="2"/>
  </si>
  <si>
    <t>27．地域で行われていること（複数回答）</t>
    <rPh sb="6" eb="7">
      <t>オコナ</t>
    </rPh>
    <phoneticPr fontId="2"/>
  </si>
  <si>
    <t>28．安否確認や見守り活動の状況</t>
    <phoneticPr fontId="2"/>
  </si>
  <si>
    <t>29．将来の生活の不安の内容（複数回答）</t>
    <phoneticPr fontId="2"/>
  </si>
  <si>
    <t>30．社会参加活動への参加状況（複数回答）</t>
    <phoneticPr fontId="2"/>
  </si>
  <si>
    <t>31．どのような介護を受けたいか</t>
    <phoneticPr fontId="2"/>
  </si>
  <si>
    <t>32．在宅で介護を受けたい理由</t>
    <phoneticPr fontId="2"/>
  </si>
  <si>
    <t>33．在宅介護の場合，介護を頼みたい相手</t>
    <phoneticPr fontId="2"/>
  </si>
  <si>
    <t>34．最期を迎えたい場所</t>
    <phoneticPr fontId="2"/>
  </si>
  <si>
    <t>35．自治体が安心して暮らせる社会づくりにむけてどのようなところに力を入れるか（複数回答）</t>
    <rPh sb="3" eb="6">
      <t>ジチタイ</t>
    </rPh>
    <rPh sb="7" eb="9">
      <t>アンシン</t>
    </rPh>
    <rPh sb="11" eb="12">
      <t>ク</t>
    </rPh>
    <rPh sb="15" eb="17">
      <t>シャカイ</t>
    </rPh>
    <rPh sb="33" eb="34">
      <t>チカラ</t>
    </rPh>
    <rPh sb="35" eb="36">
      <t>イ</t>
    </rPh>
    <phoneticPr fontId="2"/>
  </si>
  <si>
    <t>25．現在の困り事（介護・医療・住まい）（複数回答）</t>
    <phoneticPr fontId="2"/>
  </si>
  <si>
    <t>26．現在の困り事（生活支援）（複数回答）</t>
    <phoneticPr fontId="2"/>
  </si>
  <si>
    <t>27．今後希望する生活場所</t>
    <rPh sb="5" eb="7">
      <t>キボウ</t>
    </rPh>
    <phoneticPr fontId="2"/>
  </si>
  <si>
    <t>28．住み慣れた地域で生活するために必要なこと（複数回答）</t>
    <rPh sb="11" eb="13">
      <t>セイカツ</t>
    </rPh>
    <phoneticPr fontId="2"/>
  </si>
  <si>
    <t>29．在宅介護する上で現在困っていること（複数回答）</t>
    <phoneticPr fontId="2"/>
  </si>
  <si>
    <t>30．在宅介護する上での将来の不安（複数回答）</t>
    <phoneticPr fontId="2"/>
  </si>
  <si>
    <t>31．今後の介護</t>
    <phoneticPr fontId="2"/>
  </si>
  <si>
    <t>５．今後も働きながら介護ができるか</t>
    <rPh sb="5" eb="6">
      <t>ハタラ</t>
    </rPh>
    <rPh sb="10" eb="12">
      <t>カイゴ</t>
    </rPh>
    <phoneticPr fontId="2"/>
  </si>
  <si>
    <t>４．外出を控えているか</t>
    <rPh sb="2" eb="4">
      <t>ガイシュツ</t>
    </rPh>
    <rPh sb="5" eb="6">
      <t>ヒカ</t>
    </rPh>
    <phoneticPr fontId="2"/>
  </si>
  <si>
    <t>５．「外出を控えている」理由（複数回答）</t>
    <rPh sb="3" eb="5">
      <t>ガイシュツ</t>
    </rPh>
    <rPh sb="6" eb="7">
      <t>ヒカ</t>
    </rPh>
    <rPh sb="12" eb="14">
      <t>リユウ</t>
    </rPh>
    <phoneticPr fontId="2"/>
  </si>
  <si>
    <t>８．請求書の支払いの可否</t>
  </si>
  <si>
    <t>８．請求書の支払いの可否</t>
    <phoneticPr fontId="2"/>
  </si>
  <si>
    <t>10．年金などの書類作成の可否</t>
  </si>
  <si>
    <t>10．年金などの書類作成の可否</t>
    <phoneticPr fontId="2"/>
  </si>
  <si>
    <t>15．会・グループ等への参加の頻度（介護予防のための通いの場）</t>
    <rPh sb="18" eb="20">
      <t>カイゴヨ</t>
    </rPh>
    <rPh sb="20" eb="30">
      <t>ボウノタメノカヨイノバ</t>
    </rPh>
    <phoneticPr fontId="2"/>
  </si>
  <si>
    <t>16．会・グループ等への参加の頻度（老人クラブ）</t>
  </si>
  <si>
    <t>16．会・グループ等への参加の頻度（老人クラブ）</t>
    <phoneticPr fontId="2"/>
  </si>
  <si>
    <t>17．会・グループ等への参加の頻度（町内会・自治会）</t>
  </si>
  <si>
    <t>17．会・グループ等への参加の頻度（町内会・自治会）</t>
    <phoneticPr fontId="2"/>
  </si>
  <si>
    <t>18．会・グループ等への参加の頻度（収入のある仕事）</t>
  </si>
  <si>
    <t>18．会・グループ等への参加の頻度（収入のある仕事）</t>
    <phoneticPr fontId="2"/>
  </si>
  <si>
    <t>19．現在の幸福度</t>
  </si>
  <si>
    <t>19．現在の幸福度</t>
    <phoneticPr fontId="2"/>
  </si>
  <si>
    <t>20．今後希望する生活場所</t>
    <phoneticPr fontId="2"/>
  </si>
  <si>
    <t>21．社会参加活動への参加状況（複数回答）</t>
    <phoneticPr fontId="2"/>
  </si>
  <si>
    <t>22．自分はどのような介護を受けたいか</t>
    <phoneticPr fontId="2"/>
  </si>
  <si>
    <t>23．認知症不安の有無及び内容（複数回答）</t>
    <phoneticPr fontId="2"/>
  </si>
  <si>
    <t>24．認知症相談窓口の把握の有無及び場所（複数回答）</t>
    <phoneticPr fontId="2"/>
  </si>
  <si>
    <t>25.「認知症サポーター」の把握の有無</t>
    <rPh sb="4" eb="7">
      <t>ニンチショウ</t>
    </rPh>
    <rPh sb="14" eb="16">
      <t>ハアク</t>
    </rPh>
    <rPh sb="17" eb="19">
      <t>ウム</t>
    </rPh>
    <phoneticPr fontId="2"/>
  </si>
  <si>
    <t>３．認知症高齢者の状況</t>
    <phoneticPr fontId="2"/>
  </si>
  <si>
    <t>20．現在の困り事（介護・医療・住まい）（複数回答）</t>
    <phoneticPr fontId="2"/>
  </si>
  <si>
    <t>21．現在の困り事（生活支援）（複数回答）</t>
    <phoneticPr fontId="2"/>
  </si>
  <si>
    <t>22．今後希望する生活場所</t>
    <rPh sb="5" eb="7">
      <t>キボウ</t>
    </rPh>
    <phoneticPr fontId="2"/>
  </si>
  <si>
    <t>23．住み慣れた地域で生活するために必要なこと（複数回答）</t>
    <rPh sb="11" eb="13">
      <t>セイカツ</t>
    </rPh>
    <phoneticPr fontId="2"/>
  </si>
  <si>
    <t>24．在宅介護する上で現在困っていること（複数回答）</t>
    <phoneticPr fontId="2"/>
  </si>
  <si>
    <t>25．在宅介護する上で将来の不安（複数回答）</t>
    <phoneticPr fontId="2"/>
  </si>
  <si>
    <t>26．今後の介護</t>
    <phoneticPr fontId="2"/>
  </si>
  <si>
    <t>１．現在の健康状態</t>
    <rPh sb="2" eb="4">
      <t>ゲンザイ</t>
    </rPh>
    <phoneticPr fontId="2"/>
  </si>
  <si>
    <t>２．「介護予防」言葉の把握及び聞いた場所（複数回答）</t>
    <rPh sb="8" eb="10">
      <t>コトバ</t>
    </rPh>
    <rPh sb="11" eb="13">
      <t>ハアク</t>
    </rPh>
    <rPh sb="13" eb="14">
      <t>オヨ</t>
    </rPh>
    <rPh sb="15" eb="16">
      <t>キ</t>
    </rPh>
    <rPh sb="18" eb="20">
      <t>バショ</t>
    </rPh>
    <phoneticPr fontId="2"/>
  </si>
  <si>
    <t>３．取り組んでみたい運動や健康づくりの内容（複数回答）</t>
    <rPh sb="19" eb="21">
      <t>ナイヨウ</t>
    </rPh>
    <phoneticPr fontId="2"/>
  </si>
  <si>
    <t>４．健康づくりに実際に取り組んでいる内容（複数回答）</t>
    <rPh sb="18" eb="20">
      <t>ナイヨウ</t>
    </rPh>
    <phoneticPr fontId="2"/>
  </si>
  <si>
    <t>５．強化してほしい取組（複数回答）</t>
    <rPh sb="2" eb="4">
      <t>キョウカ</t>
    </rPh>
    <rPh sb="9" eb="11">
      <t>トリクミ</t>
    </rPh>
    <phoneticPr fontId="2"/>
  </si>
  <si>
    <t>２．椅子から起立の可否</t>
    <phoneticPr fontId="2"/>
  </si>
  <si>
    <t>７．昨年比で外出回数の減の有無</t>
    <phoneticPr fontId="2"/>
  </si>
  <si>
    <t>８．外出を控えているか</t>
    <rPh sb="2" eb="4">
      <t>ガイシュツ</t>
    </rPh>
    <rPh sb="5" eb="6">
      <t>ヒカ</t>
    </rPh>
    <phoneticPr fontId="2"/>
  </si>
  <si>
    <t>９．「外出を控えている」理由（複数回答）</t>
    <rPh sb="3" eb="5">
      <t>ガイシュツ</t>
    </rPh>
    <rPh sb="6" eb="7">
      <t>ヒカ</t>
    </rPh>
    <rPh sb="12" eb="14">
      <t>リユウ</t>
    </rPh>
    <phoneticPr fontId="2"/>
  </si>
  <si>
    <t>３．介護保険サービスに対する満足度</t>
    <rPh sb="11" eb="12">
      <t>タイ</t>
    </rPh>
    <phoneticPr fontId="2"/>
  </si>
  <si>
    <t>５．介護サービスの満足していない点（複数回答）</t>
    <rPh sb="9" eb="11">
      <t>マンゾク</t>
    </rPh>
    <phoneticPr fontId="2"/>
  </si>
  <si>
    <t>15．会・グループ等への参加の頻度（老人クラブ）</t>
    <phoneticPr fontId="2"/>
  </si>
  <si>
    <t>16．会・グループ等への参加の頻度（町内会・自治会）</t>
    <phoneticPr fontId="2"/>
  </si>
  <si>
    <t>17．会・グループ等への参加の頻度（収入のある仕事）</t>
    <phoneticPr fontId="2"/>
  </si>
  <si>
    <t>11．今後も働きながら介護ができるか</t>
    <rPh sb="6" eb="7">
      <t>ハタラ</t>
    </rPh>
    <rPh sb="11" eb="13">
      <t>カイゴ</t>
    </rPh>
    <phoneticPr fontId="2"/>
  </si>
  <si>
    <t>16．介護サービス利用に対する満足度</t>
    <rPh sb="3" eb="5">
      <t>カイゴ</t>
    </rPh>
    <phoneticPr fontId="2"/>
  </si>
  <si>
    <t>１．介護者の性別</t>
    <phoneticPr fontId="2"/>
  </si>
  <si>
    <t>17．介護サービスに満足している点（複数回答）</t>
    <phoneticPr fontId="2"/>
  </si>
  <si>
    <t>１．地域で行われていること（複数回答）</t>
    <rPh sb="5" eb="6">
      <t>オコナ</t>
    </rPh>
    <phoneticPr fontId="2"/>
  </si>
  <si>
    <t>-</t>
    <phoneticPr fontId="2"/>
  </si>
  <si>
    <t>問5-1-5（ニーズ）</t>
    <phoneticPr fontId="2"/>
  </si>
  <si>
    <t>問5-1-6（ニーズ）</t>
    <phoneticPr fontId="2"/>
  </si>
  <si>
    <t>問5-1-7（ニーズ）</t>
    <phoneticPr fontId="2"/>
  </si>
  <si>
    <t>問5-1-8（ニーズ）</t>
    <phoneticPr fontId="2"/>
  </si>
  <si>
    <t>問34-複（実態）</t>
    <phoneticPr fontId="2"/>
  </si>
  <si>
    <t>問5-1-6（ニーズ）</t>
    <phoneticPr fontId="2"/>
  </si>
  <si>
    <t>問5-1-8（ニーズ）</t>
    <phoneticPr fontId="2"/>
  </si>
  <si>
    <t>問18-1-複（実態）</t>
    <phoneticPr fontId="2"/>
  </si>
  <si>
    <t>問18-2-複（実態）</t>
    <phoneticPr fontId="2"/>
  </si>
  <si>
    <t>問19（実態）</t>
    <phoneticPr fontId="2"/>
  </si>
  <si>
    <t>問21-複（実態）</t>
    <phoneticPr fontId="2"/>
  </si>
  <si>
    <t>問29-1-複（実態）</t>
    <phoneticPr fontId="2"/>
  </si>
  <si>
    <t>問29-2-複（実態）</t>
    <phoneticPr fontId="2"/>
  </si>
  <si>
    <t>問36（実態）</t>
    <phoneticPr fontId="2"/>
  </si>
  <si>
    <t>問24（実態）</t>
    <phoneticPr fontId="2"/>
  </si>
  <si>
    <t>問25-分複（実態）</t>
    <phoneticPr fontId="2"/>
  </si>
  <si>
    <t>問26-分複（実態）</t>
    <phoneticPr fontId="2"/>
  </si>
  <si>
    <t>問27-分（実態）</t>
    <phoneticPr fontId="2"/>
  </si>
  <si>
    <t>問28-複（実態）</t>
    <phoneticPr fontId="2"/>
  </si>
  <si>
    <t>問29-1-複（実態）</t>
    <phoneticPr fontId="2"/>
  </si>
  <si>
    <t>問29-2-複（実態）</t>
    <phoneticPr fontId="2"/>
  </si>
  <si>
    <t>問30-複（実態）</t>
    <phoneticPr fontId="2"/>
  </si>
  <si>
    <t>問31（実態）</t>
    <phoneticPr fontId="2"/>
  </si>
  <si>
    <t>問32-分複（実態）</t>
    <phoneticPr fontId="2"/>
  </si>
  <si>
    <t>問33-分複（実態）</t>
    <phoneticPr fontId="2"/>
  </si>
  <si>
    <t>問35-複（実態）</t>
    <phoneticPr fontId="2"/>
  </si>
  <si>
    <t>問36（実態）</t>
    <phoneticPr fontId="2"/>
  </si>
  <si>
    <t>問5-1-6（ニーズ）</t>
    <phoneticPr fontId="2"/>
  </si>
  <si>
    <t>問29-複（実態）</t>
    <phoneticPr fontId="2"/>
  </si>
  <si>
    <t>問30-複（実態）</t>
    <phoneticPr fontId="2"/>
  </si>
  <si>
    <t>問32（実態）</t>
    <phoneticPr fontId="2"/>
  </si>
  <si>
    <t>問5-1-8（ニーズ）</t>
    <phoneticPr fontId="2"/>
  </si>
  <si>
    <t>問18-1-複（実態）</t>
    <phoneticPr fontId="2"/>
  </si>
  <si>
    <t>問21-複（実態）</t>
    <phoneticPr fontId="2"/>
  </si>
  <si>
    <t>問18（実態）</t>
    <phoneticPr fontId="2"/>
  </si>
  <si>
    <t>問4-6（ニーズ）</t>
    <phoneticPr fontId="2"/>
  </si>
  <si>
    <t>問4-6（ニーズ）</t>
    <phoneticPr fontId="2"/>
  </si>
  <si>
    <t>問17-複（実態）</t>
    <phoneticPr fontId="2"/>
  </si>
  <si>
    <t>問11（実態）</t>
    <phoneticPr fontId="2"/>
  </si>
  <si>
    <t>問12-分（実態）</t>
    <phoneticPr fontId="2"/>
  </si>
  <si>
    <t>問13-分複（実態）</t>
    <phoneticPr fontId="2"/>
  </si>
  <si>
    <t>問14-分複（実態）</t>
    <phoneticPr fontId="2"/>
  </si>
  <si>
    <t>問15-分複（実態）</t>
    <phoneticPr fontId="2"/>
  </si>
  <si>
    <t>問18-1-複（実態）</t>
    <phoneticPr fontId="2"/>
  </si>
  <si>
    <t>問18-2-複（実態）</t>
    <phoneticPr fontId="2"/>
  </si>
  <si>
    <t>問18-1-複（実態）</t>
    <phoneticPr fontId="2"/>
  </si>
  <si>
    <t>問19（実態）</t>
    <phoneticPr fontId="2"/>
  </si>
  <si>
    <t>問21-複（実態）</t>
    <phoneticPr fontId="2"/>
  </si>
  <si>
    <t>問11（実態）</t>
    <phoneticPr fontId="2"/>
  </si>
  <si>
    <t>問12-分（実態）</t>
    <phoneticPr fontId="2"/>
  </si>
  <si>
    <t>問17-複（実態）</t>
    <phoneticPr fontId="2"/>
  </si>
  <si>
    <t>問20-複（実態）</t>
    <phoneticPr fontId="2"/>
  </si>
  <si>
    <t>問24（実態）</t>
    <phoneticPr fontId="2"/>
  </si>
  <si>
    <t>問25-分複（実態）</t>
    <phoneticPr fontId="2"/>
  </si>
  <si>
    <t>問27-分（実態）</t>
    <phoneticPr fontId="2"/>
  </si>
  <si>
    <t>問40-複（実態）</t>
    <phoneticPr fontId="2"/>
  </si>
  <si>
    <t>１．単身高齢者世帯の生活実態</t>
    <phoneticPr fontId="2"/>
  </si>
  <si>
    <t>問29-2-複（実態）</t>
    <phoneticPr fontId="2"/>
  </si>
  <si>
    <t>問30-複（実態）</t>
    <rPh sb="4" eb="5">
      <t>フク</t>
    </rPh>
    <phoneticPr fontId="2"/>
  </si>
  <si>
    <t>問31（実態）</t>
    <phoneticPr fontId="2"/>
  </si>
  <si>
    <t>問33-分複（実態）</t>
    <rPh sb="4" eb="5">
      <t>ブン</t>
    </rPh>
    <phoneticPr fontId="2"/>
  </si>
  <si>
    <t>問35-複（実態）</t>
    <rPh sb="4" eb="5">
      <t>フク</t>
    </rPh>
    <phoneticPr fontId="2"/>
  </si>
  <si>
    <t>問39（実態）</t>
    <phoneticPr fontId="2"/>
  </si>
  <si>
    <t>問4-複（実態）</t>
    <rPh sb="0" eb="1">
      <t>トイ</t>
    </rPh>
    <phoneticPr fontId="2"/>
  </si>
  <si>
    <t>問37（実態）</t>
    <phoneticPr fontId="2"/>
  </si>
  <si>
    <t>問37（実態）</t>
    <phoneticPr fontId="2"/>
  </si>
  <si>
    <t>問36（実態）</t>
    <phoneticPr fontId="2"/>
  </si>
  <si>
    <t>３．認知症高齢者の状況</t>
    <phoneticPr fontId="2"/>
  </si>
  <si>
    <t>５万人以上の市</t>
  </si>
  <si>
    <t>１万人～５万人の市町</t>
  </si>
  <si>
    <t>１万人以下の市町村</t>
  </si>
  <si>
    <t>市町村規模別</t>
  </si>
  <si>
    <t>鹿児島市</t>
    <phoneticPr fontId="2"/>
  </si>
  <si>
    <t>鹿児島市</t>
    <phoneticPr fontId="2"/>
  </si>
  <si>
    <t>鹿児島市</t>
    <phoneticPr fontId="2"/>
  </si>
  <si>
    <t>鹿児島市</t>
    <phoneticPr fontId="2"/>
  </si>
  <si>
    <t>全体</t>
    <rPh sb="0" eb="1">
      <t>ゼン</t>
    </rPh>
    <rPh sb="1" eb="2">
      <t>カラダ</t>
    </rPh>
    <phoneticPr fontId="2"/>
  </si>
  <si>
    <t>その他</t>
    <phoneticPr fontId="2"/>
  </si>
  <si>
    <t>困っていることは特にない</t>
    <phoneticPr fontId="2"/>
  </si>
  <si>
    <t>行われていることはない（よく知らない）</t>
    <phoneticPr fontId="2"/>
  </si>
  <si>
    <t>活動・参加したものはない</t>
    <phoneticPr fontId="2"/>
  </si>
  <si>
    <t>高齢者の外出・利用に配慮した公共交通機関の整備や公共施設等（道路を含む）におけるバリアフリー化</t>
    <phoneticPr fontId="2"/>
  </si>
  <si>
    <t>毎日ある</t>
    <phoneticPr fontId="2"/>
  </si>
  <si>
    <t>地域の方々の手助けや介護保険サービス等も利用しながら，在宅で介護したい</t>
    <rPh sb="30" eb="32">
      <t>カイゴ</t>
    </rPh>
    <phoneticPr fontId="2"/>
  </si>
  <si>
    <t>介護のために「労働時間を調整（残業免除，短時間勤務，遅出，早帰等）」しながら働いている</t>
  </si>
  <si>
    <t>要介護（要支援）者本人の心身の状態の維持・軽度化につながっていない</t>
  </si>
  <si>
    <t>一時的に通所でのサービス（デイケア・デイサービス）の回数を増やしてもらう</t>
    <phoneticPr fontId="2"/>
  </si>
  <si>
    <t>一時的に在宅でのサービス（訪問介護・訪問看護など）の回数をふやしてもらう</t>
    <phoneticPr fontId="2"/>
  </si>
  <si>
    <t>　　８．請求書の支払いの可否</t>
    <phoneticPr fontId="2"/>
  </si>
  <si>
    <t>　　10．年金などの書類作成の可否</t>
    <phoneticPr fontId="2"/>
  </si>
  <si>
    <t>　　26．自治体が安心して暮らせる社会づくりに向けてどのようなところに力を入れるか（複数回答）</t>
    <rPh sb="5" eb="8">
      <t>ジチタイ</t>
    </rPh>
    <rPh sb="23" eb="24">
      <t>ム</t>
    </rPh>
    <rPh sb="35" eb="36">
      <t>チカラ</t>
    </rPh>
    <rPh sb="37" eb="38">
      <t>イ</t>
    </rPh>
    <phoneticPr fontId="2"/>
  </si>
  <si>
    <t>　　４．外出を控えているか</t>
    <phoneticPr fontId="2"/>
  </si>
  <si>
    <t>　　８．請求書の支払いの可否</t>
    <phoneticPr fontId="2"/>
  </si>
  <si>
    <t>　　10．年金などの書類作成の可否</t>
    <phoneticPr fontId="2"/>
  </si>
  <si>
    <t>　　23．住み慣れた地域で生活するために必要なこと（複数回答）</t>
    <rPh sb="13" eb="15">
      <t>セイカツ</t>
    </rPh>
    <phoneticPr fontId="2"/>
  </si>
  <si>
    <t>　　１．現在の健康状態</t>
    <rPh sb="4" eb="6">
      <t>ゲンザイ</t>
    </rPh>
    <phoneticPr fontId="2"/>
  </si>
  <si>
    <t>　　２．「介護予防」言葉の把握及び聞いた場所（複数回答）</t>
    <rPh sb="10" eb="12">
      <t>コトバ</t>
    </rPh>
    <rPh sb="13" eb="15">
      <t>ハアク</t>
    </rPh>
    <rPh sb="15" eb="16">
      <t>オヨ</t>
    </rPh>
    <rPh sb="17" eb="18">
      <t>キ</t>
    </rPh>
    <rPh sb="20" eb="22">
      <t>バショ</t>
    </rPh>
    <phoneticPr fontId="2"/>
  </si>
  <si>
    <t>　　３．取り組んでみたい運動や健康づくりの内容（複数回答）</t>
    <rPh sb="21" eb="23">
      <t>ナイヨウ</t>
    </rPh>
    <phoneticPr fontId="2"/>
  </si>
  <si>
    <t>　　２．椅子から起立の可否</t>
    <phoneticPr fontId="2"/>
  </si>
  <si>
    <t>６ヶ月で２～３キロの体重減少があったか</t>
    <phoneticPr fontId="2"/>
  </si>
  <si>
    <t>　　　【現在治療中，または後遺症のある病気が，筋骨格の病気（骨粗しょう症，関節症等），外傷（転倒・骨折等）】と回答した人のみ</t>
    <phoneticPr fontId="2"/>
  </si>
  <si>
    <t>　　１．介護者の性別</t>
    <phoneticPr fontId="2"/>
  </si>
  <si>
    <t>要介護（要支援）者本人の心身の状態の維持・軽度化につながっていない</t>
    <phoneticPr fontId="2"/>
  </si>
  <si>
    <t>友人や地域の人などの周囲の人の協力や，つながりを実感できるようになった</t>
    <phoneticPr fontId="2"/>
  </si>
  <si>
    <t>気分が落ち込みやすくなったり，外出や人との関わりがおっくうになった</t>
    <phoneticPr fontId="2"/>
  </si>
  <si>
    <t>一時的に通所でのサービス（デイケア・デイサービス）の回数を増やしてもらう</t>
    <phoneticPr fontId="2"/>
  </si>
  <si>
    <t>一時的に在宅でのサービス（訪問介護・訪問看護など）の回数をふやしてもらう</t>
    <phoneticPr fontId="2"/>
  </si>
  <si>
    <t>地域の方々の手助けや介護保険サービス等も利用しながら，在宅で介護したい</t>
    <rPh sb="30" eb="32">
      <t>カイゴ</t>
    </rPh>
    <phoneticPr fontId="2"/>
  </si>
  <si>
    <t>　（１）一般高齢者</t>
    <phoneticPr fontId="2"/>
  </si>
  <si>
    <t>　　１．地域で行われていること（複数回答）</t>
    <phoneticPr fontId="2"/>
  </si>
  <si>
    <t>　　２．安否確認や見守り活動の状況</t>
    <phoneticPr fontId="2"/>
  </si>
  <si>
    <t>　　３．会・グループ等への参加の頻度（ボランティアのグループ）</t>
    <phoneticPr fontId="2"/>
  </si>
  <si>
    <t>　　４．会・グループ等への参加の頻度（スポーツ関係のグループやクラブ）</t>
    <phoneticPr fontId="2"/>
  </si>
  <si>
    <t>　（１）一般高齢者</t>
    <phoneticPr fontId="2"/>
  </si>
  <si>
    <t>　　５．会・グループ等への参加の頻度（趣味関係のグループ）</t>
    <phoneticPr fontId="2"/>
  </si>
  <si>
    <t>　　６．会・グループ等への参加の頻度（学習・教養サークル）</t>
    <phoneticPr fontId="2"/>
  </si>
  <si>
    <t>　　７．会・グループ等への参加の頻度（介護予防のための通いの場）</t>
    <phoneticPr fontId="2"/>
  </si>
  <si>
    <t>　　８．会・グループ等への参加の頻度（老人クラブ）</t>
    <phoneticPr fontId="2"/>
  </si>
  <si>
    <t>　　９．会・グループ等への参加の頻度（町内会・自治会）</t>
    <phoneticPr fontId="2"/>
  </si>
  <si>
    <t>　　10．会・グループ等への参加の頻度（収入のある仕事）</t>
    <phoneticPr fontId="2"/>
  </si>
  <si>
    <t>　　11．社会参加活動への参加状況（複数回答）</t>
    <phoneticPr fontId="2"/>
  </si>
  <si>
    <t>健康・スポーツ・レクリエーション（体操，歩こう会，グラウンド・ゴルフ等）</t>
  </si>
  <si>
    <t>家が狭い（部屋数が足りない 廊下や出入口が狭いなど）</t>
    <phoneticPr fontId="2"/>
  </si>
  <si>
    <t>19．あなたが看病や世話をする人（複数回答）</t>
    <phoneticPr fontId="2"/>
  </si>
  <si>
    <t>26．自治体が安心して暮らせる社会づくりに向けてどのようなところに力を入れるか（複数回答）</t>
    <rPh sb="3" eb="6">
      <t>ジチタイ</t>
    </rPh>
    <rPh sb="7" eb="9">
      <t>アンシン</t>
    </rPh>
    <rPh sb="11" eb="12">
      <t>ク</t>
    </rPh>
    <rPh sb="15" eb="17">
      <t>シャカイ</t>
    </rPh>
    <rPh sb="21" eb="22">
      <t>ム</t>
    </rPh>
    <rPh sb="33" eb="34">
      <t>チカラ</t>
    </rPh>
    <rPh sb="35" eb="36">
      <t>イ</t>
    </rPh>
    <phoneticPr fontId="2"/>
  </si>
  <si>
    <t>３．介護保険サービスの満足度</t>
    <phoneticPr fontId="2"/>
  </si>
  <si>
    <t>７．会・グループ等への参加の頻度（介護予防のための通いの場）</t>
    <rPh sb="17" eb="19">
      <t>カイゴヨ</t>
    </rPh>
    <rPh sb="19" eb="29">
      <t>ボウノタメノカヨイノバ</t>
    </rPh>
    <phoneticPr fontId="2"/>
  </si>
  <si>
    <t>８．会・グループ等への参加の頻度（老人クラブ）</t>
    <phoneticPr fontId="2"/>
  </si>
  <si>
    <t>９．会・グループ等への参加の頻度（町内会・自治会）</t>
    <phoneticPr fontId="2"/>
  </si>
  <si>
    <t>10．会・グループ等への参加の頻度（収入のある仕事）</t>
    <phoneticPr fontId="2"/>
  </si>
  <si>
    <t>11．社会参加活動への参加状況（複数回答）</t>
    <phoneticPr fontId="2"/>
  </si>
  <si>
    <t xml:space="preserve"> </t>
    <phoneticPr fontId="2"/>
  </si>
  <si>
    <t>　（１）一般高齢者</t>
    <phoneticPr fontId="2"/>
  </si>
  <si>
    <t>　　１．椅子からの起立の可否</t>
    <phoneticPr fontId="2"/>
  </si>
  <si>
    <t xml:space="preserve">  　　【一人暮らし】，【介護は必要だが受けていない】と回答した人のみ</t>
    <phoneticPr fontId="2"/>
  </si>
  <si>
    <t>　　４．健康づくりに実際に取り組んでいる内容（複数回答）</t>
    <rPh sb="4" eb="6">
      <t>ケンコウ</t>
    </rPh>
    <rPh sb="10" eb="12">
      <t>ジッサイ</t>
    </rPh>
    <rPh sb="13" eb="14">
      <t>ト</t>
    </rPh>
    <rPh sb="15" eb="16">
      <t>ク</t>
    </rPh>
    <rPh sb="20" eb="22">
      <t>ナイヨウ</t>
    </rPh>
    <phoneticPr fontId="2"/>
  </si>
  <si>
    <t>　　５．強化してほしい取組（複数回答）</t>
    <rPh sb="4" eb="6">
      <t>キョウカ</t>
    </rPh>
    <rPh sb="11" eb="13">
      <t>トリクミ</t>
    </rPh>
    <phoneticPr fontId="2"/>
  </si>
  <si>
    <t>　　11．介護サービスに満足している点（複数回答）</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</si>
</sst>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quot;"/>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HGPｺﾞｼｯｸM"/>
      <family val="3"/>
      <charset val="128"/>
    </font>
    <font>
      <sz val="10"/>
      <color theme="1"/>
      <name val="@HGPｺﾞｼｯｸM"/>
      <family val="3"/>
      <charset val="128"/>
    </font>
    <font>
      <sz val="8.5"/>
      <color theme="1"/>
      <name val="HGPｺﾞｼｯｸM"/>
      <family val="3"/>
      <charset val="128"/>
    </font>
    <font>
      <sz val="10"/>
      <color theme="1"/>
      <name val="ＭＳ ゴシック"/>
      <family val="3"/>
      <charset val="128"/>
    </font>
    <font>
      <u/>
      <sz val="11"/>
      <color theme="10"/>
      <name val="ＭＳ Ｐゴシック"/>
      <family val="2"/>
      <charset val="128"/>
      <scheme val="minor"/>
    </font>
    <font>
      <u/>
      <sz val="10"/>
      <color theme="10"/>
      <name val="ＭＳ ゴシック"/>
      <family val="3"/>
      <charset val="128"/>
    </font>
    <font>
      <sz val="9"/>
      <color theme="1"/>
      <name val="@HGPｺﾞｼｯｸM"/>
      <family val="3"/>
      <charset val="128"/>
    </font>
    <font>
      <sz val="9"/>
      <color theme="1"/>
      <name val="HGP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88">
    <border>
      <left/>
      <right/>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bottom style="thin">
        <color theme="0" tint="-0.14999847407452621"/>
      </bottom>
      <diagonal/>
    </border>
    <border>
      <left style="thin">
        <color indexed="64"/>
      </left>
      <right/>
      <top style="thin">
        <color auto="1"/>
      </top>
      <bottom/>
      <diagonal/>
    </border>
    <border>
      <left style="double">
        <color indexed="64"/>
      </left>
      <right style="double">
        <color indexed="64"/>
      </right>
      <top/>
      <bottom/>
      <diagonal/>
    </border>
    <border>
      <left/>
      <right/>
      <top/>
      <bottom style="double">
        <color indexed="64"/>
      </bottom>
      <diagonal/>
    </border>
    <border>
      <left style="double">
        <color indexed="64"/>
      </left>
      <right style="double">
        <color indexed="64"/>
      </right>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right/>
      <top/>
      <bottom style="thin">
        <color indexed="64"/>
      </bottom>
      <diagonal/>
    </border>
    <border>
      <left/>
      <right/>
      <top style="thin">
        <color indexed="64"/>
      </top>
      <bottom/>
      <diagonal/>
    </border>
    <border>
      <left style="double">
        <color indexed="64"/>
      </left>
      <right style="double">
        <color indexed="64"/>
      </right>
      <top style="thin">
        <color indexed="64"/>
      </top>
      <bottom/>
      <diagonal/>
    </border>
    <border>
      <left style="thin">
        <color indexed="64"/>
      </left>
      <right/>
      <top/>
      <bottom style="thin">
        <color indexed="64"/>
      </bottom>
      <diagonal/>
    </border>
    <border>
      <left/>
      <right style="double">
        <color indexed="64"/>
      </right>
      <top style="thin">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thin">
        <color auto="1"/>
      </top>
      <bottom/>
      <diagonal/>
    </border>
    <border>
      <left/>
      <right/>
      <top/>
      <bottom style="thin">
        <color theme="0" tint="-0.14999847407452621"/>
      </bottom>
      <diagonal/>
    </border>
    <border>
      <left/>
      <right style="double">
        <color indexed="64"/>
      </right>
      <top/>
      <bottom/>
      <diagonal/>
    </border>
    <border>
      <left/>
      <right style="double">
        <color indexed="64"/>
      </right>
      <top/>
      <bottom style="thin">
        <color theme="0" tint="-0.14999847407452621"/>
      </bottom>
      <diagonal/>
    </border>
    <border>
      <left style="double">
        <color indexed="64"/>
      </left>
      <right style="double">
        <color indexed="64"/>
      </right>
      <top/>
      <bottom style="thin">
        <color theme="0" tint="-0.14999847407452621"/>
      </bottom>
      <diagonal/>
    </border>
    <border>
      <left/>
      <right style="double">
        <color indexed="64"/>
      </right>
      <top/>
      <bottom style="thin">
        <color indexed="64"/>
      </bottom>
      <diagonal/>
    </border>
    <border>
      <left/>
      <right style="thin">
        <color indexed="64"/>
      </right>
      <top style="thin">
        <color indexed="64"/>
      </top>
      <bottom/>
      <diagonal/>
    </border>
    <border>
      <left/>
      <right style="thin">
        <color indexed="64"/>
      </right>
      <top/>
      <bottom style="thin">
        <color theme="0" tint="-0.14999847407452621"/>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theme="0" tint="-0.14999847407452621"/>
      </bottom>
      <diagonal/>
    </border>
    <border>
      <left style="thin">
        <color indexed="64"/>
      </left>
      <right style="thin">
        <color indexed="64"/>
      </right>
      <top style="double">
        <color indexed="64"/>
      </top>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auto="1"/>
      </left>
      <right style="thin">
        <color auto="1"/>
      </right>
      <top style="thin">
        <color theme="0" tint="-0.14999847407452621"/>
      </top>
      <bottom/>
      <diagonal/>
    </border>
    <border>
      <left style="thin">
        <color auto="1"/>
      </left>
      <right style="thin">
        <color auto="1"/>
      </right>
      <top/>
      <bottom style="thin">
        <color theme="1"/>
      </bottom>
      <diagonal/>
    </border>
    <border>
      <left style="thin">
        <color theme="1"/>
      </left>
      <right/>
      <top style="thin">
        <color theme="1"/>
      </top>
      <bottom/>
      <diagonal/>
    </border>
    <border>
      <left style="thin">
        <color indexed="64"/>
      </left>
      <right style="thin">
        <color indexed="64"/>
      </right>
      <top style="thin">
        <color theme="1"/>
      </top>
      <bottom/>
      <diagonal/>
    </border>
    <border>
      <left style="thin">
        <color indexed="64"/>
      </left>
      <right style="thin">
        <color theme="1"/>
      </right>
      <top style="thin">
        <color theme="1"/>
      </top>
      <bottom/>
      <diagonal/>
    </border>
    <border>
      <left style="thin">
        <color theme="1"/>
      </left>
      <right/>
      <top/>
      <bottom style="thin">
        <color theme="1"/>
      </bottom>
      <diagonal/>
    </border>
    <border>
      <left style="thin">
        <color indexed="64"/>
      </left>
      <right style="thin">
        <color theme="1"/>
      </right>
      <top/>
      <bottom style="thin">
        <color theme="1"/>
      </bottom>
      <diagonal/>
    </border>
    <border>
      <left style="thin">
        <color indexed="64"/>
      </left>
      <right style="thin">
        <color theme="1"/>
      </right>
      <top/>
      <bottom style="thin">
        <color theme="0" tint="-0.14999847407452621"/>
      </bottom>
      <diagonal/>
    </border>
    <border>
      <left style="thin">
        <color theme="1"/>
      </left>
      <right/>
      <top/>
      <bottom/>
      <diagonal/>
    </border>
    <border>
      <left style="thin">
        <color indexed="64"/>
      </left>
      <right style="thin">
        <color theme="1"/>
      </right>
      <top/>
      <bottom/>
      <diagonal/>
    </border>
    <border>
      <left style="thin">
        <color auto="1"/>
      </left>
      <right style="thin">
        <color theme="1"/>
      </right>
      <top style="thin">
        <color theme="0" tint="-0.14999847407452621"/>
      </top>
      <bottom/>
      <diagonal/>
    </border>
    <border>
      <left/>
      <right style="double">
        <color theme="1"/>
      </right>
      <top/>
      <bottom style="thin">
        <color theme="1"/>
      </bottom>
      <diagonal/>
    </border>
    <border>
      <left/>
      <right style="thin">
        <color auto="1"/>
      </right>
      <top/>
      <bottom style="thin">
        <color theme="1"/>
      </bottom>
      <diagonal/>
    </border>
    <border>
      <left/>
      <right style="thin">
        <color indexed="64"/>
      </right>
      <top style="thin">
        <color theme="1"/>
      </top>
      <bottom/>
      <diagonal/>
    </border>
    <border>
      <left/>
      <right style="thin">
        <color auto="1"/>
      </right>
      <top style="thin">
        <color theme="0" tint="-0.14999847407452621"/>
      </top>
      <bottom/>
      <diagonal/>
    </border>
    <border>
      <left style="thin">
        <color theme="1"/>
      </left>
      <right style="double">
        <color theme="1"/>
      </right>
      <top/>
      <bottom/>
      <diagonal/>
    </border>
    <border>
      <left style="thin">
        <color theme="1"/>
      </left>
      <right style="double">
        <color theme="1"/>
      </right>
      <top/>
      <bottom style="thin">
        <color theme="1"/>
      </bottom>
      <diagonal/>
    </border>
    <border>
      <left/>
      <right style="double">
        <color theme="1"/>
      </right>
      <top style="thin">
        <color theme="1"/>
      </top>
      <bottom/>
      <diagonal/>
    </border>
    <border>
      <left style="thin">
        <color theme="1"/>
      </left>
      <right style="double">
        <color theme="1"/>
      </right>
      <top style="thin">
        <color theme="1"/>
      </top>
      <bottom/>
      <diagonal/>
    </border>
    <border>
      <left style="thin">
        <color theme="1"/>
      </left>
      <right style="double">
        <color theme="1"/>
      </right>
      <top/>
      <bottom style="thin">
        <color theme="0" tint="-0.14999847407452621"/>
      </bottom>
      <diagonal/>
    </border>
    <border>
      <left style="thin">
        <color theme="1"/>
      </left>
      <right style="double">
        <color theme="1"/>
      </right>
      <top style="thin">
        <color theme="0" tint="-0.14999847407452621"/>
      </top>
      <bottom/>
      <diagonal/>
    </border>
    <border>
      <left/>
      <right style="double">
        <color theme="1"/>
      </right>
      <top/>
      <bottom/>
      <diagonal/>
    </border>
    <border>
      <left style="double">
        <color theme="1"/>
      </left>
      <right style="double">
        <color theme="1"/>
      </right>
      <top/>
      <bottom style="thin">
        <color theme="1"/>
      </bottom>
      <diagonal/>
    </border>
    <border>
      <left style="double">
        <color theme="1"/>
      </left>
      <right style="double">
        <color theme="1"/>
      </right>
      <top/>
      <bottom/>
      <diagonal/>
    </border>
    <border>
      <left style="double">
        <color theme="1"/>
      </left>
      <right style="double">
        <color theme="1"/>
      </right>
      <top style="thin">
        <color theme="1"/>
      </top>
      <bottom/>
      <diagonal/>
    </border>
    <border>
      <left style="double">
        <color theme="1"/>
      </left>
      <right style="double">
        <color theme="1"/>
      </right>
      <top/>
      <bottom style="thin">
        <color theme="0" tint="-0.14999847407452621"/>
      </bottom>
      <diagonal/>
    </border>
    <border>
      <left style="double">
        <color theme="1"/>
      </left>
      <right style="double">
        <color theme="1"/>
      </right>
      <top style="thin">
        <color theme="0" tint="-0.14999847407452621"/>
      </top>
      <bottom/>
      <diagonal/>
    </border>
    <border>
      <left/>
      <right style="thin">
        <color indexed="64"/>
      </right>
      <top/>
      <bottom style="double">
        <color theme="1"/>
      </bottom>
      <diagonal/>
    </border>
    <border>
      <left/>
      <right style="double">
        <color theme="1"/>
      </right>
      <top/>
      <bottom style="double">
        <color theme="1"/>
      </bottom>
      <diagonal/>
    </border>
    <border>
      <left style="double">
        <color theme="1"/>
      </left>
      <right style="double">
        <color theme="1"/>
      </right>
      <top/>
      <bottom style="double">
        <color theme="1"/>
      </bottom>
      <diagonal/>
    </border>
    <border>
      <left style="thin">
        <color indexed="64"/>
      </left>
      <right style="thin">
        <color indexed="64"/>
      </right>
      <top/>
      <bottom style="double">
        <color theme="1"/>
      </bottom>
      <diagonal/>
    </border>
    <border>
      <left style="thin">
        <color theme="1"/>
      </left>
      <right/>
      <top/>
      <bottom style="double">
        <color theme="1"/>
      </bottom>
      <diagonal/>
    </border>
    <border>
      <left style="thin">
        <color indexed="64"/>
      </left>
      <right style="thin">
        <color theme="1"/>
      </right>
      <top/>
      <bottom style="double">
        <color theme="1"/>
      </bottom>
      <diagonal/>
    </border>
    <border>
      <left style="thin">
        <color indexed="64"/>
      </left>
      <right style="double">
        <color indexed="64"/>
      </right>
      <top style="thin">
        <color theme="0" tint="-0.14999847407452621"/>
      </top>
      <bottom/>
      <diagonal/>
    </border>
    <border>
      <left style="double">
        <color indexed="64"/>
      </left>
      <right style="double">
        <color indexed="64"/>
      </right>
      <top style="thin">
        <color theme="0" tint="-0.14999847407452621"/>
      </top>
      <bottom/>
      <diagonal/>
    </border>
    <border>
      <left style="thin">
        <color indexed="64"/>
      </left>
      <right/>
      <top/>
      <bottom style="thin">
        <color theme="0" tint="-0.14999847407452621"/>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bottom style="double">
        <color theme="1"/>
      </bottom>
      <diagonal/>
    </border>
    <border>
      <left/>
      <right/>
      <top style="thin">
        <color theme="1"/>
      </top>
      <bottom/>
      <diagonal/>
    </border>
    <border>
      <left/>
      <right style="double">
        <color theme="1"/>
      </right>
      <top style="double">
        <color theme="1"/>
      </top>
      <bottom/>
      <diagonal/>
    </border>
    <border>
      <left style="thin">
        <color theme="1"/>
      </left>
      <right/>
      <top/>
      <bottom style="thin">
        <color theme="0" tint="-0.14999847407452621"/>
      </bottom>
      <diagonal/>
    </border>
    <border>
      <left/>
      <right/>
      <top style="thin">
        <color theme="0" tint="-0.14999847407452621"/>
      </top>
      <bottom/>
      <diagonal/>
    </border>
    <border>
      <left style="thin">
        <color indexed="64"/>
      </left>
      <right/>
      <top style="thin">
        <color theme="0" tint="-0.14999847407452621"/>
      </top>
      <bottom/>
      <diagonal/>
    </border>
    <border>
      <left style="double">
        <color indexed="64"/>
      </left>
      <right style="thin">
        <color indexed="64"/>
      </right>
      <top/>
      <bottom style="thin">
        <color theme="0" tint="-0.14999847407452621"/>
      </bottom>
      <diagonal/>
    </border>
    <border>
      <left style="thin">
        <color indexed="64"/>
      </left>
      <right/>
      <top/>
      <bottom style="double">
        <color theme="1"/>
      </bottom>
      <diagonal/>
    </border>
    <border>
      <left style="thin">
        <color indexed="64"/>
      </left>
      <right/>
      <top/>
      <bottom style="thin">
        <color theme="1"/>
      </bottom>
      <diagonal/>
    </border>
    <border>
      <left style="thin">
        <color theme="1"/>
      </left>
      <right/>
      <top/>
      <bottom style="thin">
        <color indexed="64"/>
      </bottom>
      <diagonal/>
    </border>
    <border>
      <left style="double">
        <color theme="1"/>
      </left>
      <right style="double">
        <color theme="1"/>
      </right>
      <top/>
      <bottom style="thin">
        <color indexed="64"/>
      </bottom>
      <diagonal/>
    </border>
    <border>
      <left style="thin">
        <color theme="1"/>
      </left>
      <right style="double">
        <color theme="1"/>
      </right>
      <top/>
      <bottom style="thin">
        <color indexed="64"/>
      </bottom>
      <diagonal/>
    </border>
    <border>
      <left style="thin">
        <color indexed="64"/>
      </left>
      <right/>
      <top style="double">
        <color theme="1"/>
      </top>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170">
    <xf numFmtId="0" fontId="0" fillId="0" borderId="0" xfId="0">
      <alignment vertical="center"/>
    </xf>
    <xf numFmtId="0" fontId="3" fillId="0" borderId="0" xfId="0" applyFont="1">
      <alignment vertical="center"/>
    </xf>
    <xf numFmtId="0" fontId="3" fillId="0" borderId="0" xfId="0" applyFont="1" applyAlignment="1">
      <alignment vertical="top" textRotation="255" wrapText="1"/>
    </xf>
    <xf numFmtId="0" fontId="3" fillId="0" borderId="0" xfId="0" applyFont="1" applyBorder="1">
      <alignment vertical="center"/>
    </xf>
    <xf numFmtId="0" fontId="3" fillId="0" borderId="0" xfId="0" applyFont="1" applyBorder="1" applyAlignment="1">
      <alignment vertical="top" textRotation="255" wrapText="1"/>
    </xf>
    <xf numFmtId="0" fontId="3" fillId="2" borderId="7" xfId="0" applyFont="1" applyFill="1" applyBorder="1" applyAlignment="1">
      <alignment horizontal="right" wrapText="1"/>
    </xf>
    <xf numFmtId="0" fontId="3" fillId="2" borderId="14" xfId="0" applyFont="1" applyFill="1" applyBorder="1">
      <alignment vertical="center"/>
    </xf>
    <xf numFmtId="38" fontId="3" fillId="0" borderId="14" xfId="1" applyFont="1" applyBorder="1">
      <alignment vertical="center"/>
    </xf>
    <xf numFmtId="176" fontId="3" fillId="0" borderId="13" xfId="0" applyNumberFormat="1" applyFont="1" applyBorder="1">
      <alignment vertical="center"/>
    </xf>
    <xf numFmtId="0" fontId="3" fillId="2" borderId="18" xfId="0" applyFont="1" applyFill="1" applyBorder="1" applyAlignment="1">
      <alignment vertical="top" textRotation="255" wrapText="1"/>
    </xf>
    <xf numFmtId="38" fontId="3" fillId="0" borderId="1" xfId="1" applyFont="1" applyBorder="1">
      <alignment vertical="center"/>
    </xf>
    <xf numFmtId="176" fontId="3" fillId="0" borderId="10" xfId="0" applyNumberFormat="1" applyFont="1" applyBorder="1">
      <alignment vertical="center"/>
    </xf>
    <xf numFmtId="0" fontId="3" fillId="2" borderId="5" xfId="0" applyFont="1" applyFill="1" applyBorder="1">
      <alignment vertical="center"/>
    </xf>
    <xf numFmtId="0" fontId="3" fillId="2" borderId="1" xfId="0" applyFont="1" applyFill="1" applyBorder="1">
      <alignment vertical="center"/>
    </xf>
    <xf numFmtId="0" fontId="3" fillId="2" borderId="17" xfId="0" applyFont="1" applyFill="1" applyBorder="1">
      <alignment vertical="center"/>
    </xf>
    <xf numFmtId="0" fontId="3" fillId="2" borderId="15" xfId="0" applyFont="1" applyFill="1" applyBorder="1">
      <alignment vertical="center"/>
    </xf>
    <xf numFmtId="38" fontId="3" fillId="0" borderId="6" xfId="1" applyFont="1" applyBorder="1">
      <alignment vertical="center"/>
    </xf>
    <xf numFmtId="38" fontId="3" fillId="0" borderId="15" xfId="1" applyFont="1" applyBorder="1">
      <alignment vertical="center"/>
    </xf>
    <xf numFmtId="176" fontId="3" fillId="0" borderId="12" xfId="0" applyNumberFormat="1" applyFont="1" applyBorder="1">
      <alignment vertical="center"/>
    </xf>
    <xf numFmtId="0" fontId="3" fillId="2" borderId="8" xfId="0" applyFont="1" applyFill="1" applyBorder="1" applyAlignment="1">
      <alignment vertical="top" textRotation="255" wrapText="1"/>
    </xf>
    <xf numFmtId="0" fontId="3" fillId="2" borderId="19" xfId="0" applyFont="1" applyFill="1" applyBorder="1" applyAlignment="1">
      <alignment horizontal="center" vertical="top" wrapText="1"/>
    </xf>
    <xf numFmtId="0" fontId="3" fillId="2" borderId="19" xfId="0" applyFont="1" applyFill="1" applyBorder="1" applyAlignment="1">
      <alignment horizontal="center" vertical="top" textRotation="255" wrapText="1"/>
    </xf>
    <xf numFmtId="0" fontId="4" fillId="2" borderId="20" xfId="0" applyFont="1" applyFill="1" applyBorder="1" applyAlignment="1">
      <alignment horizontal="center" vertical="top" textRotation="180" wrapText="1"/>
    </xf>
    <xf numFmtId="0" fontId="4" fillId="2" borderId="19" xfId="0" applyFont="1" applyFill="1" applyBorder="1" applyAlignment="1">
      <alignment horizontal="center" vertical="top" textRotation="180" wrapText="1"/>
    </xf>
    <xf numFmtId="0" fontId="3" fillId="2" borderId="20" xfId="0" applyFont="1" applyFill="1" applyBorder="1" applyAlignment="1">
      <alignment horizontal="center" vertical="top" textRotation="255" wrapText="1"/>
    </xf>
    <xf numFmtId="0" fontId="3" fillId="2" borderId="18" xfId="0" applyFont="1" applyFill="1" applyBorder="1" applyAlignment="1">
      <alignment vertical="center" textRotation="180"/>
    </xf>
    <xf numFmtId="0" fontId="3" fillId="2" borderId="21" xfId="0" applyFont="1" applyFill="1" applyBorder="1" applyAlignment="1">
      <alignment horizontal="right" wrapText="1"/>
    </xf>
    <xf numFmtId="38" fontId="3" fillId="0" borderId="0" xfId="1" applyFont="1" applyBorder="1">
      <alignment vertical="center"/>
    </xf>
    <xf numFmtId="38" fontId="3" fillId="0" borderId="2" xfId="1" applyFont="1" applyBorder="1">
      <alignment vertical="center"/>
    </xf>
    <xf numFmtId="38" fontId="3" fillId="0" borderId="33" xfId="1" applyFont="1" applyBorder="1">
      <alignment vertical="center"/>
    </xf>
    <xf numFmtId="0" fontId="3" fillId="2" borderId="7" xfId="0" applyFont="1" applyFill="1" applyBorder="1" applyAlignment="1">
      <alignment vertical="top" textRotation="255" wrapText="1"/>
    </xf>
    <xf numFmtId="0" fontId="3" fillId="2" borderId="19" xfId="0" applyFont="1" applyFill="1" applyBorder="1" applyAlignment="1">
      <alignment vertical="top" textRotation="255" wrapText="1"/>
    </xf>
    <xf numFmtId="0" fontId="3" fillId="2" borderId="2" xfId="0" applyFont="1" applyFill="1" applyBorder="1" applyAlignment="1">
      <alignment vertical="top" textRotation="255" wrapText="1"/>
    </xf>
    <xf numFmtId="176" fontId="3" fillId="0" borderId="26" xfId="0" applyNumberFormat="1" applyFont="1" applyBorder="1">
      <alignment vertical="center"/>
    </xf>
    <xf numFmtId="176" fontId="3" fillId="0" borderId="23" xfId="0" applyNumberFormat="1" applyFont="1" applyBorder="1">
      <alignment vertical="center"/>
    </xf>
    <xf numFmtId="176" fontId="3" fillId="0" borderId="32" xfId="0" applyNumberFormat="1" applyFont="1" applyBorder="1">
      <alignment vertical="center"/>
    </xf>
    <xf numFmtId="176" fontId="3" fillId="0" borderId="2" xfId="0" applyNumberFormat="1" applyFont="1" applyBorder="1">
      <alignment vertical="center"/>
    </xf>
    <xf numFmtId="14" fontId="3" fillId="0" borderId="0" xfId="0" applyNumberFormat="1" applyFont="1">
      <alignment vertical="center"/>
    </xf>
    <xf numFmtId="38" fontId="3" fillId="0" borderId="37" xfId="1" applyFont="1" applyBorder="1">
      <alignment vertical="center"/>
    </xf>
    <xf numFmtId="176" fontId="3" fillId="0" borderId="38" xfId="0" applyNumberFormat="1" applyFont="1" applyBorder="1">
      <alignment vertical="center"/>
    </xf>
    <xf numFmtId="38" fontId="3" fillId="0" borderId="40" xfId="1" applyFont="1" applyBorder="1">
      <alignment vertical="center"/>
    </xf>
    <xf numFmtId="38" fontId="3" fillId="0" borderId="41" xfId="1" applyFont="1" applyBorder="1">
      <alignment vertical="center"/>
    </xf>
    <xf numFmtId="176" fontId="3" fillId="0" borderId="43" xfId="0" applyNumberFormat="1" applyFont="1" applyBorder="1">
      <alignment vertical="center"/>
    </xf>
    <xf numFmtId="176" fontId="3" fillId="0" borderId="44" xfId="0" applyNumberFormat="1" applyFont="1" applyBorder="1">
      <alignment vertical="center"/>
    </xf>
    <xf numFmtId="38" fontId="3" fillId="0" borderId="46" xfId="1" applyFont="1" applyBorder="1">
      <alignment vertical="center"/>
    </xf>
    <xf numFmtId="38" fontId="3" fillId="0" borderId="47" xfId="1" applyFont="1" applyBorder="1">
      <alignment vertical="center"/>
    </xf>
    <xf numFmtId="38" fontId="3" fillId="0" borderId="30" xfId="1" applyFont="1" applyBorder="1">
      <alignment vertical="center"/>
    </xf>
    <xf numFmtId="176" fontId="3" fillId="0" borderId="49" xfId="0" applyNumberFormat="1" applyFont="1" applyBorder="1">
      <alignment vertical="center"/>
    </xf>
    <xf numFmtId="38" fontId="3" fillId="0" borderId="50" xfId="1" applyFont="1" applyBorder="1">
      <alignment vertical="center"/>
    </xf>
    <xf numFmtId="176" fontId="3" fillId="0" borderId="29" xfId="0" applyNumberFormat="1" applyFont="1" applyBorder="1">
      <alignment vertical="center"/>
    </xf>
    <xf numFmtId="38" fontId="3" fillId="0" borderId="51" xfId="1" applyFont="1" applyBorder="1">
      <alignment vertical="center"/>
    </xf>
    <xf numFmtId="38" fontId="3" fillId="0" borderId="61" xfId="1" applyFont="1" applyBorder="1">
      <alignment vertical="center"/>
    </xf>
    <xf numFmtId="176" fontId="3" fillId="0" borderId="59" xfId="0" applyNumberFormat="1" applyFont="1" applyBorder="1">
      <alignment vertical="center"/>
    </xf>
    <xf numFmtId="176" fontId="3" fillId="0" borderId="62" xfId="0" applyNumberFormat="1" applyFont="1" applyBorder="1">
      <alignment vertical="center"/>
    </xf>
    <xf numFmtId="38" fontId="3" fillId="0" borderId="60" xfId="1" applyFont="1" applyBorder="1">
      <alignment vertical="center"/>
    </xf>
    <xf numFmtId="38" fontId="3" fillId="0" borderId="63" xfId="1" applyFont="1" applyBorder="1">
      <alignment vertical="center"/>
    </xf>
    <xf numFmtId="0" fontId="3" fillId="2" borderId="65" xfId="0" applyFont="1" applyFill="1" applyBorder="1" applyAlignment="1">
      <alignment horizontal="right" wrapText="1"/>
    </xf>
    <xf numFmtId="0" fontId="3" fillId="2" borderId="66" xfId="0" applyFont="1" applyFill="1" applyBorder="1" applyAlignment="1">
      <alignment vertical="top" textRotation="255" wrapText="1"/>
    </xf>
    <xf numFmtId="0" fontId="3" fillId="2" borderId="64" xfId="0" applyFont="1" applyFill="1" applyBorder="1" applyAlignment="1">
      <alignment vertical="top" textRotation="255" wrapText="1"/>
    </xf>
    <xf numFmtId="0" fontId="3" fillId="2" borderId="67" xfId="0" applyFont="1" applyFill="1" applyBorder="1" applyAlignment="1">
      <alignment vertical="top" textRotation="255" wrapText="1"/>
    </xf>
    <xf numFmtId="0" fontId="3" fillId="2" borderId="39" xfId="0" applyFont="1" applyFill="1" applyBorder="1">
      <alignment vertical="center"/>
    </xf>
    <xf numFmtId="0" fontId="3" fillId="2" borderId="54" xfId="0" applyFont="1" applyFill="1" applyBorder="1">
      <alignment vertical="center"/>
    </xf>
    <xf numFmtId="0" fontId="3" fillId="2" borderId="61" xfId="0" applyFont="1" applyFill="1" applyBorder="1">
      <alignment vertical="center"/>
    </xf>
    <xf numFmtId="0" fontId="3" fillId="2" borderId="50" xfId="0" applyFont="1" applyFill="1" applyBorder="1">
      <alignment vertical="center"/>
    </xf>
    <xf numFmtId="0" fontId="3" fillId="2" borderId="40" xfId="0" applyFont="1" applyFill="1" applyBorder="1">
      <alignment vertical="center"/>
    </xf>
    <xf numFmtId="0" fontId="3" fillId="2" borderId="41" xfId="0" applyFont="1" applyFill="1" applyBorder="1">
      <alignment vertical="center"/>
    </xf>
    <xf numFmtId="0" fontId="3" fillId="2" borderId="68" xfId="0" applyFont="1" applyFill="1" applyBorder="1" applyAlignment="1">
      <alignment vertical="center" textRotation="180"/>
    </xf>
    <xf numFmtId="0" fontId="3" fillId="2" borderId="69" xfId="0" applyFont="1" applyFill="1" applyBorder="1" applyAlignment="1">
      <alignment vertical="top" textRotation="255" wrapText="1"/>
    </xf>
    <xf numFmtId="176" fontId="3" fillId="0" borderId="31" xfId="0" applyNumberFormat="1" applyFont="1" applyBorder="1">
      <alignment vertical="center"/>
    </xf>
    <xf numFmtId="38" fontId="3" fillId="0" borderId="28" xfId="1" applyFont="1" applyBorder="1">
      <alignment vertical="center"/>
    </xf>
    <xf numFmtId="176" fontId="3" fillId="0" borderId="30" xfId="0" applyNumberFormat="1" applyFont="1" applyBorder="1">
      <alignment vertical="center"/>
    </xf>
    <xf numFmtId="176" fontId="3" fillId="0" borderId="6" xfId="0" applyNumberFormat="1" applyFont="1" applyBorder="1">
      <alignment vertical="center"/>
    </xf>
    <xf numFmtId="38" fontId="3" fillId="0" borderId="71" xfId="1" applyFont="1" applyBorder="1">
      <alignment vertical="center"/>
    </xf>
    <xf numFmtId="0" fontId="3" fillId="2" borderId="28" xfId="0" applyFont="1" applyFill="1" applyBorder="1">
      <alignment vertical="center"/>
    </xf>
    <xf numFmtId="0" fontId="4" fillId="0" borderId="0" xfId="0" applyFont="1">
      <alignment vertical="center"/>
    </xf>
    <xf numFmtId="0" fontId="4" fillId="2" borderId="7" xfId="0" applyFont="1" applyFill="1" applyBorder="1" applyAlignment="1">
      <alignment horizontal="center" vertical="top" textRotation="180" wrapText="1"/>
    </xf>
    <xf numFmtId="0" fontId="4" fillId="0" borderId="0" xfId="0" applyFont="1" applyAlignment="1">
      <alignment horizontal="center" vertical="top" textRotation="180" wrapText="1"/>
    </xf>
    <xf numFmtId="0" fontId="3" fillId="2" borderId="67" xfId="0" applyFont="1" applyFill="1" applyBorder="1" applyAlignment="1">
      <alignment horizontal="center" vertical="top" wrapText="1"/>
    </xf>
    <xf numFmtId="0" fontId="3" fillId="0" borderId="2" xfId="0" applyFont="1" applyBorder="1">
      <alignment vertical="center"/>
    </xf>
    <xf numFmtId="0" fontId="4" fillId="2" borderId="18" xfId="0" applyFont="1" applyFill="1" applyBorder="1" applyAlignment="1">
      <alignment horizontal="center" vertical="top" textRotation="180" wrapText="1"/>
    </xf>
    <xf numFmtId="38" fontId="3" fillId="0" borderId="9" xfId="1" applyFont="1" applyBorder="1">
      <alignment vertical="center"/>
    </xf>
    <xf numFmtId="176" fontId="3" fillId="0" borderId="16" xfId="0" applyNumberFormat="1" applyFont="1" applyBorder="1">
      <alignment vertical="center"/>
    </xf>
    <xf numFmtId="176" fontId="3" fillId="0" borderId="72" xfId="0" applyNumberFormat="1" applyFont="1" applyBorder="1">
      <alignment vertical="center"/>
    </xf>
    <xf numFmtId="38" fontId="3" fillId="0" borderId="73" xfId="1" applyFont="1" applyBorder="1">
      <alignment vertical="center"/>
    </xf>
    <xf numFmtId="0" fontId="3" fillId="0" borderId="30" xfId="0" applyFont="1" applyBorder="1">
      <alignment vertical="center"/>
    </xf>
    <xf numFmtId="38" fontId="3" fillId="0" borderId="74" xfId="1" applyFont="1" applyBorder="1">
      <alignment vertical="center"/>
    </xf>
    <xf numFmtId="0" fontId="3" fillId="2" borderId="75" xfId="0" applyFont="1" applyFill="1" applyBorder="1" applyAlignment="1">
      <alignment horizontal="right" wrapText="1"/>
    </xf>
    <xf numFmtId="176" fontId="3" fillId="0" borderId="60" xfId="0" applyNumberFormat="1" applyFont="1" applyBorder="1">
      <alignment vertical="center"/>
    </xf>
    <xf numFmtId="176" fontId="3" fillId="0" borderId="58" xfId="0" applyNumberFormat="1" applyFont="1" applyBorder="1">
      <alignment vertical="center"/>
    </xf>
    <xf numFmtId="176" fontId="3" fillId="0" borderId="46" xfId="0" applyNumberFormat="1" applyFont="1" applyBorder="1">
      <alignment vertical="center"/>
    </xf>
    <xf numFmtId="0" fontId="4" fillId="2" borderId="64" xfId="0" applyFont="1" applyFill="1" applyBorder="1" applyAlignment="1">
      <alignment horizontal="center" vertical="top" textRotation="180" wrapText="1"/>
    </xf>
    <xf numFmtId="0" fontId="4" fillId="2" borderId="67" xfId="0" applyFont="1" applyFill="1" applyBorder="1" applyAlignment="1">
      <alignment horizontal="center" vertical="top" textRotation="180" wrapText="1"/>
    </xf>
    <xf numFmtId="0" fontId="4" fillId="2" borderId="69" xfId="0" applyFont="1" applyFill="1" applyBorder="1" applyAlignment="1">
      <alignment horizontal="center" vertical="top" textRotation="180" wrapText="1"/>
    </xf>
    <xf numFmtId="38" fontId="3" fillId="0" borderId="77" xfId="1" applyFont="1" applyBorder="1">
      <alignment vertical="center"/>
    </xf>
    <xf numFmtId="0" fontId="3" fillId="2" borderId="64" xfId="0" applyFont="1" applyFill="1" applyBorder="1" applyAlignment="1">
      <alignment horizontal="center" vertical="top" textRotation="255" wrapText="1"/>
    </xf>
    <xf numFmtId="0" fontId="3" fillId="2" borderId="67" xfId="0" applyFont="1" applyFill="1" applyBorder="1" applyAlignment="1">
      <alignment horizontal="center" vertical="top" textRotation="255" wrapText="1"/>
    </xf>
    <xf numFmtId="0" fontId="3" fillId="2" borderId="76" xfId="0" applyFont="1" applyFill="1" applyBorder="1">
      <alignment vertical="center"/>
    </xf>
    <xf numFmtId="176" fontId="3" fillId="0" borderId="81" xfId="0" applyNumberFormat="1" applyFont="1" applyBorder="1">
      <alignment vertical="center"/>
    </xf>
    <xf numFmtId="0" fontId="0" fillId="0" borderId="0" xfId="0">
      <alignment vertical="center"/>
    </xf>
    <xf numFmtId="0" fontId="6" fillId="3" borderId="0" xfId="0" applyFont="1" applyFill="1" applyBorder="1" applyAlignment="1">
      <alignment horizontal="center" vertical="center"/>
    </xf>
    <xf numFmtId="0" fontId="6" fillId="3" borderId="0" xfId="0" quotePrefix="1" applyFont="1" applyFill="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8" fillId="0" borderId="0" xfId="2" quotePrefix="1" applyFont="1" applyFill="1" applyBorder="1" applyAlignment="1">
      <alignment horizontal="center" vertical="center"/>
    </xf>
    <xf numFmtId="0" fontId="3" fillId="2" borderId="82" xfId="0" applyFont="1" applyFill="1" applyBorder="1" applyAlignment="1">
      <alignment vertical="center" textRotation="180"/>
    </xf>
    <xf numFmtId="176" fontId="3" fillId="0" borderId="85" xfId="0" applyNumberFormat="1" applyFont="1" applyBorder="1">
      <alignment vertical="center"/>
    </xf>
    <xf numFmtId="0" fontId="3" fillId="0" borderId="13" xfId="0" applyFont="1" applyBorder="1">
      <alignment vertical="center"/>
    </xf>
    <xf numFmtId="0" fontId="9" fillId="2" borderId="19" xfId="0" applyFont="1" applyFill="1" applyBorder="1" applyAlignment="1">
      <alignment horizontal="center" vertical="top" textRotation="180" wrapText="1"/>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top" textRotation="255"/>
    </xf>
    <xf numFmtId="0" fontId="3" fillId="0" borderId="1" xfId="0" applyFont="1" applyBorder="1" applyAlignment="1">
      <alignment horizontal="center" vertical="top" textRotation="255"/>
    </xf>
    <xf numFmtId="0" fontId="3" fillId="0" borderId="10" xfId="0" applyFont="1" applyBorder="1" applyAlignment="1">
      <alignment horizontal="center" vertical="top" textRotation="255"/>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2" xfId="0" applyFont="1" applyBorder="1" applyAlignment="1">
      <alignment horizontal="center" vertical="center" wrapText="1"/>
    </xf>
    <xf numFmtId="0" fontId="3" fillId="0" borderId="45" xfId="0" applyFont="1" applyBorder="1" applyAlignment="1">
      <alignment horizontal="center" vertical="center"/>
    </xf>
    <xf numFmtId="0" fontId="3" fillId="0" borderId="58" xfId="0" applyFont="1" applyBorder="1" applyAlignment="1">
      <alignment horizontal="center" vertical="center"/>
    </xf>
    <xf numFmtId="0" fontId="3" fillId="0" borderId="42" xfId="0" applyFont="1" applyBorder="1" applyAlignment="1">
      <alignment horizontal="center" vertical="center"/>
    </xf>
    <xf numFmtId="0" fontId="3" fillId="0" borderId="48" xfId="0" applyFont="1" applyBorder="1" applyAlignment="1">
      <alignment horizontal="center" vertical="center"/>
    </xf>
    <xf numFmtId="0" fontId="3" fillId="0" borderId="34" xfId="0" applyFont="1" applyBorder="1" applyAlignment="1">
      <alignment horizontal="center" vertical="top" textRotation="255"/>
    </xf>
    <xf numFmtId="0" fontId="3" fillId="0" borderId="35" xfId="0" applyFont="1" applyBorder="1" applyAlignment="1">
      <alignment horizontal="center" vertical="top" textRotation="255"/>
    </xf>
    <xf numFmtId="0" fontId="3" fillId="0" borderId="36" xfId="0" applyFont="1" applyBorder="1" applyAlignment="1">
      <alignment horizontal="center" vertical="top" textRotation="255"/>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34" xfId="0" applyFont="1" applyBorder="1" applyAlignment="1">
      <alignment horizontal="center" vertical="top" textRotation="255" wrapText="1"/>
    </xf>
    <xf numFmtId="0" fontId="3" fillId="0" borderId="35" xfId="0" applyFont="1" applyBorder="1" applyAlignment="1">
      <alignment horizontal="center" vertical="top" textRotation="255" wrapText="1"/>
    </xf>
    <xf numFmtId="0" fontId="3" fillId="0" borderId="36" xfId="0" applyFont="1" applyBorder="1" applyAlignment="1">
      <alignment horizontal="center" vertical="top" textRotation="255" wrapText="1"/>
    </xf>
    <xf numFmtId="0" fontId="3" fillId="0" borderId="57" xfId="0" applyFont="1" applyBorder="1" applyAlignment="1">
      <alignment horizontal="center" vertical="center" wrapText="1"/>
    </xf>
    <xf numFmtId="0" fontId="3" fillId="0" borderId="1" xfId="0" applyFont="1" applyBorder="1" applyAlignment="1">
      <alignment horizontal="center" vertical="top" textRotation="255" wrapText="1"/>
    </xf>
    <xf numFmtId="0" fontId="3" fillId="0" borderId="2" xfId="0" applyFont="1" applyBorder="1" applyAlignment="1">
      <alignment horizontal="center" vertical="top" textRotation="255" wrapText="1"/>
    </xf>
    <xf numFmtId="0" fontId="3" fillId="0" borderId="10" xfId="0" applyFont="1" applyBorder="1" applyAlignment="1">
      <alignment horizontal="center" vertical="top" textRotation="255"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9" xfId="0" applyFont="1" applyBorder="1" applyAlignment="1">
      <alignment horizontal="center" vertical="center"/>
    </xf>
    <xf numFmtId="0" fontId="3" fillId="0" borderId="54" xfId="0" applyFont="1" applyBorder="1" applyAlignment="1">
      <alignment horizontal="center" vertical="center"/>
    </xf>
    <xf numFmtId="0" fontId="3" fillId="0" borderId="39"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83" xfId="0" applyFont="1" applyBorder="1" applyAlignment="1">
      <alignment horizontal="center" vertical="center"/>
    </xf>
    <xf numFmtId="0" fontId="4" fillId="0" borderId="1" xfId="0" applyFont="1" applyBorder="1" applyAlignment="1">
      <alignment horizontal="center" vertical="top" textRotation="180" wrapText="1"/>
    </xf>
    <xf numFmtId="0" fontId="4" fillId="0" borderId="2" xfId="0" applyFont="1" applyBorder="1" applyAlignment="1">
      <alignment horizontal="center" vertical="top" textRotation="180" wrapText="1"/>
    </xf>
    <xf numFmtId="0" fontId="4" fillId="0" borderId="10" xfId="0" applyFont="1" applyBorder="1" applyAlignment="1">
      <alignment horizontal="center" vertical="top" textRotation="180" wrapText="1"/>
    </xf>
    <xf numFmtId="0" fontId="3" fillId="0" borderId="84" xfId="0" applyFont="1" applyBorder="1" applyAlignment="1">
      <alignment horizontal="center" vertical="center" wrapText="1"/>
    </xf>
    <xf numFmtId="0" fontId="3" fillId="0" borderId="87" xfId="0" applyFont="1" applyBorder="1" applyAlignment="1">
      <alignment horizontal="center" vertical="center"/>
    </xf>
    <xf numFmtId="0" fontId="3" fillId="0" borderId="77" xfId="0" applyFont="1" applyBorder="1" applyAlignment="1">
      <alignment horizontal="center" vertical="center"/>
    </xf>
    <xf numFmtId="0" fontId="3" fillId="0" borderId="86"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72" xfId="0" applyFont="1" applyBorder="1" applyAlignment="1">
      <alignment horizontal="center" vertical="center" wrapText="1"/>
    </xf>
    <xf numFmtId="0" fontId="5" fillId="0" borderId="9" xfId="0" applyFont="1" applyBorder="1" applyAlignment="1">
      <alignment horizontal="center" vertical="center" wrapText="1"/>
    </xf>
  </cellXfs>
  <cellStyles count="3">
    <cellStyle name="ハイパーリンク" xfId="2" builtinId="8"/>
    <cellStyle name="桁区切り" xfId="1" builtinId="6"/>
    <cellStyle name="標準" xfId="0" builtinId="0"/>
  </cellStyles>
  <dxfs count="2456">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ill>
        <patternFill>
          <fgColor theme="9"/>
          <bgColor theme="0" tint="-0.499984740745262"/>
        </patternFill>
      </fill>
    </dxf>
    <dxf>
      <fill>
        <patternFill>
          <fgColor theme="9"/>
          <bgColor theme="0" tint="-0.499984740745262"/>
        </patternFill>
      </fill>
    </dxf>
    <dxf>
      <fill>
        <patternFill>
          <fgColor theme="9"/>
          <bgColor theme="0" tint="-0.499984740745262"/>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worksheet" Target="worksheets/sheet205.xml"/><Relationship Id="rId226" Type="http://schemas.openxmlformats.org/officeDocument/2006/relationships/worksheet" Target="worksheets/sheet226.xml"/><Relationship Id="rId247" Type="http://schemas.openxmlformats.org/officeDocument/2006/relationships/worksheet" Target="worksheets/sheet247.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16" Type="http://schemas.openxmlformats.org/officeDocument/2006/relationships/worksheet" Target="worksheets/sheet216.xml"/><Relationship Id="rId237" Type="http://schemas.openxmlformats.org/officeDocument/2006/relationships/worksheet" Target="worksheets/sheet237.xml"/><Relationship Id="rId258" Type="http://schemas.openxmlformats.org/officeDocument/2006/relationships/styles" Target="styles.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206" Type="http://schemas.openxmlformats.org/officeDocument/2006/relationships/worksheet" Target="worksheets/sheet206.xml"/><Relationship Id="rId227" Type="http://schemas.openxmlformats.org/officeDocument/2006/relationships/worksheet" Target="worksheets/sheet227.xml"/><Relationship Id="rId248" Type="http://schemas.openxmlformats.org/officeDocument/2006/relationships/worksheet" Target="worksheets/sheet248.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217" Type="http://schemas.openxmlformats.org/officeDocument/2006/relationships/worksheet" Target="worksheets/sheet217.xml"/><Relationship Id="rId1" Type="http://schemas.openxmlformats.org/officeDocument/2006/relationships/worksheet" Target="worksheets/sheet1.xml"/><Relationship Id="rId6" Type="http://schemas.openxmlformats.org/officeDocument/2006/relationships/worksheet" Target="worksheets/sheet6.xml"/><Relationship Id="rId212" Type="http://schemas.openxmlformats.org/officeDocument/2006/relationships/worksheet" Target="worksheets/sheet212.xml"/><Relationship Id="rId233" Type="http://schemas.openxmlformats.org/officeDocument/2006/relationships/worksheet" Target="worksheets/sheet233.xml"/><Relationship Id="rId238" Type="http://schemas.openxmlformats.org/officeDocument/2006/relationships/worksheet" Target="worksheets/sheet238.xml"/><Relationship Id="rId254" Type="http://schemas.openxmlformats.org/officeDocument/2006/relationships/worksheet" Target="worksheets/sheet254.xml"/><Relationship Id="rId259" Type="http://schemas.openxmlformats.org/officeDocument/2006/relationships/sharedStrings" Target="sharedStrings.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172" Type="http://schemas.openxmlformats.org/officeDocument/2006/relationships/worksheet" Target="worksheets/sheet172.xml"/><Relationship Id="rId193" Type="http://schemas.openxmlformats.org/officeDocument/2006/relationships/worksheet" Target="worksheets/sheet193.xml"/><Relationship Id="rId202" Type="http://schemas.openxmlformats.org/officeDocument/2006/relationships/worksheet" Target="worksheets/sheet202.xml"/><Relationship Id="rId207" Type="http://schemas.openxmlformats.org/officeDocument/2006/relationships/worksheet" Target="worksheets/sheet207.xml"/><Relationship Id="rId223" Type="http://schemas.openxmlformats.org/officeDocument/2006/relationships/worksheet" Target="worksheets/sheet223.xml"/><Relationship Id="rId228" Type="http://schemas.openxmlformats.org/officeDocument/2006/relationships/worksheet" Target="worksheets/sheet228.xml"/><Relationship Id="rId244" Type="http://schemas.openxmlformats.org/officeDocument/2006/relationships/worksheet" Target="worksheets/sheet244.xml"/><Relationship Id="rId249" Type="http://schemas.openxmlformats.org/officeDocument/2006/relationships/worksheet" Target="worksheets/sheet24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260"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13" Type="http://schemas.openxmlformats.org/officeDocument/2006/relationships/worksheet" Target="worksheets/sheet213.xml"/><Relationship Id="rId218" Type="http://schemas.openxmlformats.org/officeDocument/2006/relationships/worksheet" Target="worksheets/sheet218.xml"/><Relationship Id="rId234" Type="http://schemas.openxmlformats.org/officeDocument/2006/relationships/worksheet" Target="worksheets/sheet234.xml"/><Relationship Id="rId239" Type="http://schemas.openxmlformats.org/officeDocument/2006/relationships/worksheet" Target="worksheets/sheet239.xml"/><Relationship Id="rId2" Type="http://schemas.openxmlformats.org/officeDocument/2006/relationships/worksheet" Target="worksheets/sheet2.xml"/><Relationship Id="rId29" Type="http://schemas.openxmlformats.org/officeDocument/2006/relationships/worksheet" Target="worksheets/sheet29.xml"/><Relationship Id="rId250" Type="http://schemas.openxmlformats.org/officeDocument/2006/relationships/worksheet" Target="worksheets/sheet250.xml"/><Relationship Id="rId255" Type="http://schemas.openxmlformats.org/officeDocument/2006/relationships/worksheet" Target="worksheets/sheet255.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worksheet" Target="worksheets/sheet203.xml"/><Relationship Id="rId208" Type="http://schemas.openxmlformats.org/officeDocument/2006/relationships/worksheet" Target="worksheets/sheet208.xml"/><Relationship Id="rId229" Type="http://schemas.openxmlformats.org/officeDocument/2006/relationships/worksheet" Target="worksheets/sheet229.xml"/><Relationship Id="rId19" Type="http://schemas.openxmlformats.org/officeDocument/2006/relationships/worksheet" Target="worksheets/sheet19.xml"/><Relationship Id="rId224" Type="http://schemas.openxmlformats.org/officeDocument/2006/relationships/worksheet" Target="worksheets/sheet224.xml"/><Relationship Id="rId240" Type="http://schemas.openxmlformats.org/officeDocument/2006/relationships/worksheet" Target="worksheets/sheet240.xml"/><Relationship Id="rId245" Type="http://schemas.openxmlformats.org/officeDocument/2006/relationships/worksheet" Target="worksheets/sheet245.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219" Type="http://schemas.openxmlformats.org/officeDocument/2006/relationships/worksheet" Target="worksheets/sheet219.xml"/><Relationship Id="rId3" Type="http://schemas.openxmlformats.org/officeDocument/2006/relationships/worksheet" Target="worksheets/sheet3.xml"/><Relationship Id="rId214" Type="http://schemas.openxmlformats.org/officeDocument/2006/relationships/worksheet" Target="worksheets/sheet214.xml"/><Relationship Id="rId230" Type="http://schemas.openxmlformats.org/officeDocument/2006/relationships/worksheet" Target="worksheets/sheet230.xml"/><Relationship Id="rId235" Type="http://schemas.openxmlformats.org/officeDocument/2006/relationships/worksheet" Target="worksheets/sheet235.xml"/><Relationship Id="rId251" Type="http://schemas.openxmlformats.org/officeDocument/2006/relationships/worksheet" Target="worksheets/sheet251.xml"/><Relationship Id="rId256" Type="http://schemas.openxmlformats.org/officeDocument/2006/relationships/worksheet" Target="worksheets/sheet256.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209" Type="http://schemas.openxmlformats.org/officeDocument/2006/relationships/worksheet" Target="worksheets/sheet209.xml"/><Relationship Id="rId190" Type="http://schemas.openxmlformats.org/officeDocument/2006/relationships/worksheet" Target="worksheets/sheet190.xml"/><Relationship Id="rId204" Type="http://schemas.openxmlformats.org/officeDocument/2006/relationships/worksheet" Target="worksheets/sheet204.xml"/><Relationship Id="rId220" Type="http://schemas.openxmlformats.org/officeDocument/2006/relationships/worksheet" Target="worksheets/sheet220.xml"/><Relationship Id="rId225" Type="http://schemas.openxmlformats.org/officeDocument/2006/relationships/worksheet" Target="worksheets/sheet225.xml"/><Relationship Id="rId241" Type="http://schemas.openxmlformats.org/officeDocument/2006/relationships/worksheet" Target="worksheets/sheet241.xml"/><Relationship Id="rId246" Type="http://schemas.openxmlformats.org/officeDocument/2006/relationships/worksheet" Target="worksheets/sheet246.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10" Type="http://schemas.openxmlformats.org/officeDocument/2006/relationships/worksheet" Target="worksheets/sheet210.xml"/><Relationship Id="rId215" Type="http://schemas.openxmlformats.org/officeDocument/2006/relationships/worksheet" Target="worksheets/sheet215.xml"/><Relationship Id="rId236" Type="http://schemas.openxmlformats.org/officeDocument/2006/relationships/worksheet" Target="worksheets/sheet236.xml"/><Relationship Id="rId257" Type="http://schemas.openxmlformats.org/officeDocument/2006/relationships/theme" Target="theme/theme1.xml"/><Relationship Id="rId26" Type="http://schemas.openxmlformats.org/officeDocument/2006/relationships/worksheet" Target="worksheets/sheet26.xml"/><Relationship Id="rId231" Type="http://schemas.openxmlformats.org/officeDocument/2006/relationships/worksheet" Target="worksheets/sheet231.xml"/><Relationship Id="rId252" Type="http://schemas.openxmlformats.org/officeDocument/2006/relationships/worksheet" Target="worksheets/sheet252.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221" Type="http://schemas.openxmlformats.org/officeDocument/2006/relationships/worksheet" Target="worksheets/sheet221.xml"/><Relationship Id="rId242" Type="http://schemas.openxmlformats.org/officeDocument/2006/relationships/worksheet" Target="worksheets/sheet242.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11" Type="http://schemas.openxmlformats.org/officeDocument/2006/relationships/worksheet" Target="worksheets/sheet211.xml"/><Relationship Id="rId232" Type="http://schemas.openxmlformats.org/officeDocument/2006/relationships/worksheet" Target="worksheets/sheet232.xml"/><Relationship Id="rId253" Type="http://schemas.openxmlformats.org/officeDocument/2006/relationships/worksheet" Target="worksheets/sheet253.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222" Type="http://schemas.openxmlformats.org/officeDocument/2006/relationships/worksheet" Target="worksheets/sheet222.xml"/><Relationship Id="rId243" Type="http://schemas.openxmlformats.org/officeDocument/2006/relationships/worksheet" Target="worksheets/sheet243.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156.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157.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158.xml.rels><?xml version="1.0" encoding="UTF-8" standalone="yes"?>
<Relationships xmlns="http://schemas.openxmlformats.org/package/2006/relationships"><Relationship Id="rId1" Type="http://schemas.openxmlformats.org/officeDocument/2006/relationships/printerSettings" Target="../printerSettings/printerSettings158.bin"/></Relationships>
</file>

<file path=xl/worksheets/_rels/sheet159.xml.rels><?xml version="1.0" encoding="UTF-8" standalone="yes"?>
<Relationships xmlns="http://schemas.openxmlformats.org/package/2006/relationships"><Relationship Id="rId1" Type="http://schemas.openxmlformats.org/officeDocument/2006/relationships/printerSettings" Target="../printerSettings/printerSettings15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printerSettings" Target="../printerSettings/printerSettings160.bin"/></Relationships>
</file>

<file path=xl/worksheets/_rels/sheet161.xml.rels><?xml version="1.0" encoding="UTF-8" standalone="yes"?>
<Relationships xmlns="http://schemas.openxmlformats.org/package/2006/relationships"><Relationship Id="rId1" Type="http://schemas.openxmlformats.org/officeDocument/2006/relationships/printerSettings" Target="../printerSettings/printerSettings161.bin"/></Relationships>
</file>

<file path=xl/worksheets/_rels/sheet162.xml.rels><?xml version="1.0" encoding="UTF-8" standalone="yes"?>
<Relationships xmlns="http://schemas.openxmlformats.org/package/2006/relationships"><Relationship Id="rId1" Type="http://schemas.openxmlformats.org/officeDocument/2006/relationships/printerSettings" Target="../printerSettings/printerSettings162.bin"/></Relationships>
</file>

<file path=xl/worksheets/_rels/sheet163.xml.rels><?xml version="1.0" encoding="UTF-8" standalone="yes"?>
<Relationships xmlns="http://schemas.openxmlformats.org/package/2006/relationships"><Relationship Id="rId1" Type="http://schemas.openxmlformats.org/officeDocument/2006/relationships/printerSettings" Target="../printerSettings/printerSettings163.bin"/></Relationships>
</file>

<file path=xl/worksheets/_rels/sheet164.xml.rels><?xml version="1.0" encoding="UTF-8" standalone="yes"?>
<Relationships xmlns="http://schemas.openxmlformats.org/package/2006/relationships"><Relationship Id="rId1" Type="http://schemas.openxmlformats.org/officeDocument/2006/relationships/printerSettings" Target="../printerSettings/printerSettings164.bin"/></Relationships>
</file>

<file path=xl/worksheets/_rels/sheet165.xml.rels><?xml version="1.0" encoding="UTF-8" standalone="yes"?>
<Relationships xmlns="http://schemas.openxmlformats.org/package/2006/relationships"><Relationship Id="rId1" Type="http://schemas.openxmlformats.org/officeDocument/2006/relationships/printerSettings" Target="../printerSettings/printerSettings165.bin"/></Relationships>
</file>

<file path=xl/worksheets/_rels/sheet166.xml.rels><?xml version="1.0" encoding="UTF-8" standalone="yes"?>
<Relationships xmlns="http://schemas.openxmlformats.org/package/2006/relationships"><Relationship Id="rId1" Type="http://schemas.openxmlformats.org/officeDocument/2006/relationships/printerSettings" Target="../printerSettings/printerSettings166.bin"/></Relationships>
</file>

<file path=xl/worksheets/_rels/sheet167.xml.rels><?xml version="1.0" encoding="UTF-8" standalone="yes"?>
<Relationships xmlns="http://schemas.openxmlformats.org/package/2006/relationships"><Relationship Id="rId1" Type="http://schemas.openxmlformats.org/officeDocument/2006/relationships/printerSettings" Target="../printerSettings/printerSettings167.bin"/></Relationships>
</file>

<file path=xl/worksheets/_rels/sheet168.xml.rels><?xml version="1.0" encoding="UTF-8" standalone="yes"?>
<Relationships xmlns="http://schemas.openxmlformats.org/package/2006/relationships"><Relationship Id="rId1" Type="http://schemas.openxmlformats.org/officeDocument/2006/relationships/printerSettings" Target="../printerSettings/printerSettings168.bin"/></Relationships>
</file>

<file path=xl/worksheets/_rels/sheet169.xml.rels><?xml version="1.0" encoding="UTF-8" standalone="yes"?>
<Relationships xmlns="http://schemas.openxmlformats.org/package/2006/relationships"><Relationship Id="rId1" Type="http://schemas.openxmlformats.org/officeDocument/2006/relationships/printerSettings" Target="../printerSettings/printerSettings16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printerSettings" Target="../printerSettings/printerSettings170.bin"/></Relationships>
</file>

<file path=xl/worksheets/_rels/sheet171.xml.rels><?xml version="1.0" encoding="UTF-8" standalone="yes"?>
<Relationships xmlns="http://schemas.openxmlformats.org/package/2006/relationships"><Relationship Id="rId1" Type="http://schemas.openxmlformats.org/officeDocument/2006/relationships/printerSettings" Target="../printerSettings/printerSettings171.bin"/></Relationships>
</file>

<file path=xl/worksheets/_rels/sheet172.xml.rels><?xml version="1.0" encoding="UTF-8" standalone="yes"?>
<Relationships xmlns="http://schemas.openxmlformats.org/package/2006/relationships"><Relationship Id="rId1" Type="http://schemas.openxmlformats.org/officeDocument/2006/relationships/printerSettings" Target="../printerSettings/printerSettings172.bin"/></Relationships>
</file>

<file path=xl/worksheets/_rels/sheet173.xml.rels><?xml version="1.0" encoding="UTF-8" standalone="yes"?>
<Relationships xmlns="http://schemas.openxmlformats.org/package/2006/relationships"><Relationship Id="rId1" Type="http://schemas.openxmlformats.org/officeDocument/2006/relationships/printerSettings" Target="../printerSettings/printerSettings173.bin"/></Relationships>
</file>

<file path=xl/worksheets/_rels/sheet174.xml.rels><?xml version="1.0" encoding="UTF-8" standalone="yes"?>
<Relationships xmlns="http://schemas.openxmlformats.org/package/2006/relationships"><Relationship Id="rId1" Type="http://schemas.openxmlformats.org/officeDocument/2006/relationships/printerSettings" Target="../printerSettings/printerSettings174.bin"/></Relationships>
</file>

<file path=xl/worksheets/_rels/sheet175.xml.rels><?xml version="1.0" encoding="UTF-8" standalone="yes"?>
<Relationships xmlns="http://schemas.openxmlformats.org/package/2006/relationships"><Relationship Id="rId1" Type="http://schemas.openxmlformats.org/officeDocument/2006/relationships/printerSettings" Target="../printerSettings/printerSettings175.bin"/></Relationships>
</file>

<file path=xl/worksheets/_rels/sheet176.xml.rels><?xml version="1.0" encoding="UTF-8" standalone="yes"?>
<Relationships xmlns="http://schemas.openxmlformats.org/package/2006/relationships"><Relationship Id="rId1" Type="http://schemas.openxmlformats.org/officeDocument/2006/relationships/printerSettings" Target="../printerSettings/printerSettings176.bin"/></Relationships>
</file>

<file path=xl/worksheets/_rels/sheet177.xml.rels><?xml version="1.0" encoding="UTF-8" standalone="yes"?>
<Relationships xmlns="http://schemas.openxmlformats.org/package/2006/relationships"><Relationship Id="rId1" Type="http://schemas.openxmlformats.org/officeDocument/2006/relationships/printerSettings" Target="../printerSettings/printerSettings177.bin"/></Relationships>
</file>

<file path=xl/worksheets/_rels/sheet178.xml.rels><?xml version="1.0" encoding="UTF-8" standalone="yes"?>
<Relationships xmlns="http://schemas.openxmlformats.org/package/2006/relationships"><Relationship Id="rId1" Type="http://schemas.openxmlformats.org/officeDocument/2006/relationships/printerSettings" Target="../printerSettings/printerSettings178.bin"/></Relationships>
</file>

<file path=xl/worksheets/_rels/sheet179.xml.rels><?xml version="1.0" encoding="UTF-8" standalone="yes"?>
<Relationships xmlns="http://schemas.openxmlformats.org/package/2006/relationships"><Relationship Id="rId1" Type="http://schemas.openxmlformats.org/officeDocument/2006/relationships/printerSettings" Target="../printerSettings/printerSettings17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0.xml.rels><?xml version="1.0" encoding="UTF-8" standalone="yes"?>
<Relationships xmlns="http://schemas.openxmlformats.org/package/2006/relationships"><Relationship Id="rId1" Type="http://schemas.openxmlformats.org/officeDocument/2006/relationships/printerSettings" Target="../printerSettings/printerSettings180.bin"/></Relationships>
</file>

<file path=xl/worksheets/_rels/sheet181.xml.rels><?xml version="1.0" encoding="UTF-8" standalone="yes"?>
<Relationships xmlns="http://schemas.openxmlformats.org/package/2006/relationships"><Relationship Id="rId1" Type="http://schemas.openxmlformats.org/officeDocument/2006/relationships/printerSettings" Target="../printerSettings/printerSettings181.bin"/></Relationships>
</file>

<file path=xl/worksheets/_rels/sheet182.xml.rels><?xml version="1.0" encoding="UTF-8" standalone="yes"?>
<Relationships xmlns="http://schemas.openxmlformats.org/package/2006/relationships"><Relationship Id="rId1" Type="http://schemas.openxmlformats.org/officeDocument/2006/relationships/printerSettings" Target="../printerSettings/printerSettings182.bin"/></Relationships>
</file>

<file path=xl/worksheets/_rels/sheet183.xml.rels><?xml version="1.0" encoding="UTF-8" standalone="yes"?>
<Relationships xmlns="http://schemas.openxmlformats.org/package/2006/relationships"><Relationship Id="rId1" Type="http://schemas.openxmlformats.org/officeDocument/2006/relationships/printerSettings" Target="../printerSettings/printerSettings183.bin"/></Relationships>
</file>

<file path=xl/worksheets/_rels/sheet184.xml.rels><?xml version="1.0" encoding="UTF-8" standalone="yes"?>
<Relationships xmlns="http://schemas.openxmlformats.org/package/2006/relationships"><Relationship Id="rId1" Type="http://schemas.openxmlformats.org/officeDocument/2006/relationships/printerSettings" Target="../printerSettings/printerSettings184.bin"/></Relationships>
</file>

<file path=xl/worksheets/_rels/sheet185.xml.rels><?xml version="1.0" encoding="UTF-8" standalone="yes"?>
<Relationships xmlns="http://schemas.openxmlformats.org/package/2006/relationships"><Relationship Id="rId1" Type="http://schemas.openxmlformats.org/officeDocument/2006/relationships/printerSettings" Target="../printerSettings/printerSettings185.bin"/></Relationships>
</file>

<file path=xl/worksheets/_rels/sheet186.xml.rels><?xml version="1.0" encoding="UTF-8" standalone="yes"?>
<Relationships xmlns="http://schemas.openxmlformats.org/package/2006/relationships"><Relationship Id="rId1" Type="http://schemas.openxmlformats.org/officeDocument/2006/relationships/printerSettings" Target="../printerSettings/printerSettings186.bin"/></Relationships>
</file>

<file path=xl/worksheets/_rels/sheet187.xml.rels><?xml version="1.0" encoding="UTF-8" standalone="yes"?>
<Relationships xmlns="http://schemas.openxmlformats.org/package/2006/relationships"><Relationship Id="rId1" Type="http://schemas.openxmlformats.org/officeDocument/2006/relationships/printerSettings" Target="../printerSettings/printerSettings187.bin"/></Relationships>
</file>

<file path=xl/worksheets/_rels/sheet188.xml.rels><?xml version="1.0" encoding="UTF-8" standalone="yes"?>
<Relationships xmlns="http://schemas.openxmlformats.org/package/2006/relationships"><Relationship Id="rId1" Type="http://schemas.openxmlformats.org/officeDocument/2006/relationships/printerSettings" Target="../printerSettings/printerSettings188.bin"/></Relationships>
</file>

<file path=xl/worksheets/_rels/sheet189.xml.rels><?xml version="1.0" encoding="UTF-8" standalone="yes"?>
<Relationships xmlns="http://schemas.openxmlformats.org/package/2006/relationships"><Relationship Id="rId1" Type="http://schemas.openxmlformats.org/officeDocument/2006/relationships/printerSettings" Target="../printerSettings/printerSettings18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0.xml.rels><?xml version="1.0" encoding="UTF-8" standalone="yes"?>
<Relationships xmlns="http://schemas.openxmlformats.org/package/2006/relationships"><Relationship Id="rId1" Type="http://schemas.openxmlformats.org/officeDocument/2006/relationships/printerSettings" Target="../printerSettings/printerSettings190.bin"/></Relationships>
</file>

<file path=xl/worksheets/_rels/sheet191.xml.rels><?xml version="1.0" encoding="UTF-8" standalone="yes"?>
<Relationships xmlns="http://schemas.openxmlformats.org/package/2006/relationships"><Relationship Id="rId1" Type="http://schemas.openxmlformats.org/officeDocument/2006/relationships/printerSettings" Target="../printerSettings/printerSettings191.bin"/></Relationships>
</file>

<file path=xl/worksheets/_rels/sheet192.xml.rels><?xml version="1.0" encoding="UTF-8" standalone="yes"?>
<Relationships xmlns="http://schemas.openxmlformats.org/package/2006/relationships"><Relationship Id="rId1" Type="http://schemas.openxmlformats.org/officeDocument/2006/relationships/printerSettings" Target="../printerSettings/printerSettings192.bin"/></Relationships>
</file>

<file path=xl/worksheets/_rels/sheet193.xml.rels><?xml version="1.0" encoding="UTF-8" standalone="yes"?>
<Relationships xmlns="http://schemas.openxmlformats.org/package/2006/relationships"><Relationship Id="rId1" Type="http://schemas.openxmlformats.org/officeDocument/2006/relationships/printerSettings" Target="../printerSettings/printerSettings193.bin"/></Relationships>
</file>

<file path=xl/worksheets/_rels/sheet194.xml.rels><?xml version="1.0" encoding="UTF-8" standalone="yes"?>
<Relationships xmlns="http://schemas.openxmlformats.org/package/2006/relationships"><Relationship Id="rId1" Type="http://schemas.openxmlformats.org/officeDocument/2006/relationships/printerSettings" Target="../printerSettings/printerSettings194.bin"/></Relationships>
</file>

<file path=xl/worksheets/_rels/sheet195.xml.rels><?xml version="1.0" encoding="UTF-8" standalone="yes"?>
<Relationships xmlns="http://schemas.openxmlformats.org/package/2006/relationships"><Relationship Id="rId1" Type="http://schemas.openxmlformats.org/officeDocument/2006/relationships/printerSettings" Target="../printerSettings/printerSettings195.bin"/></Relationships>
</file>

<file path=xl/worksheets/_rels/sheet196.xml.rels><?xml version="1.0" encoding="UTF-8" standalone="yes"?>
<Relationships xmlns="http://schemas.openxmlformats.org/package/2006/relationships"><Relationship Id="rId1" Type="http://schemas.openxmlformats.org/officeDocument/2006/relationships/printerSettings" Target="../printerSettings/printerSettings196.bin"/></Relationships>
</file>

<file path=xl/worksheets/_rels/sheet197.xml.rels><?xml version="1.0" encoding="UTF-8" standalone="yes"?>
<Relationships xmlns="http://schemas.openxmlformats.org/package/2006/relationships"><Relationship Id="rId1" Type="http://schemas.openxmlformats.org/officeDocument/2006/relationships/printerSettings" Target="../printerSettings/printerSettings197.bin"/></Relationships>
</file>

<file path=xl/worksheets/_rels/sheet198.xml.rels><?xml version="1.0" encoding="UTF-8" standalone="yes"?>
<Relationships xmlns="http://schemas.openxmlformats.org/package/2006/relationships"><Relationship Id="rId1" Type="http://schemas.openxmlformats.org/officeDocument/2006/relationships/printerSettings" Target="../printerSettings/printerSettings198.bin"/></Relationships>
</file>

<file path=xl/worksheets/_rels/sheet199.xml.rels><?xml version="1.0" encoding="UTF-8" standalone="yes"?>
<Relationships xmlns="http://schemas.openxmlformats.org/package/2006/relationships"><Relationship Id="rId1" Type="http://schemas.openxmlformats.org/officeDocument/2006/relationships/printerSettings" Target="../printerSettings/printerSettings19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00.xml.rels><?xml version="1.0" encoding="UTF-8" standalone="yes"?>
<Relationships xmlns="http://schemas.openxmlformats.org/package/2006/relationships"><Relationship Id="rId1" Type="http://schemas.openxmlformats.org/officeDocument/2006/relationships/printerSettings" Target="../printerSettings/printerSettings200.bin"/></Relationships>
</file>

<file path=xl/worksheets/_rels/sheet201.xml.rels><?xml version="1.0" encoding="UTF-8" standalone="yes"?>
<Relationships xmlns="http://schemas.openxmlformats.org/package/2006/relationships"><Relationship Id="rId1" Type="http://schemas.openxmlformats.org/officeDocument/2006/relationships/printerSettings" Target="../printerSettings/printerSettings201.bin"/></Relationships>
</file>

<file path=xl/worksheets/_rels/sheet202.xml.rels><?xml version="1.0" encoding="UTF-8" standalone="yes"?>
<Relationships xmlns="http://schemas.openxmlformats.org/package/2006/relationships"><Relationship Id="rId1" Type="http://schemas.openxmlformats.org/officeDocument/2006/relationships/printerSettings" Target="../printerSettings/printerSettings202.bin"/></Relationships>
</file>

<file path=xl/worksheets/_rels/sheet203.xml.rels><?xml version="1.0" encoding="UTF-8" standalone="yes"?>
<Relationships xmlns="http://schemas.openxmlformats.org/package/2006/relationships"><Relationship Id="rId1" Type="http://schemas.openxmlformats.org/officeDocument/2006/relationships/printerSettings" Target="../printerSettings/printerSettings203.bin"/></Relationships>
</file>

<file path=xl/worksheets/_rels/sheet204.xml.rels><?xml version="1.0" encoding="UTF-8" standalone="yes"?>
<Relationships xmlns="http://schemas.openxmlformats.org/package/2006/relationships"><Relationship Id="rId1" Type="http://schemas.openxmlformats.org/officeDocument/2006/relationships/printerSettings" Target="../printerSettings/printerSettings204.bin"/></Relationships>
</file>

<file path=xl/worksheets/_rels/sheet205.xml.rels><?xml version="1.0" encoding="UTF-8" standalone="yes"?>
<Relationships xmlns="http://schemas.openxmlformats.org/package/2006/relationships"><Relationship Id="rId1" Type="http://schemas.openxmlformats.org/officeDocument/2006/relationships/printerSettings" Target="../printerSettings/printerSettings205.bin"/></Relationships>
</file>

<file path=xl/worksheets/_rels/sheet206.xml.rels><?xml version="1.0" encoding="UTF-8" standalone="yes"?>
<Relationships xmlns="http://schemas.openxmlformats.org/package/2006/relationships"><Relationship Id="rId1" Type="http://schemas.openxmlformats.org/officeDocument/2006/relationships/printerSettings" Target="../printerSettings/printerSettings206.bin"/></Relationships>
</file>

<file path=xl/worksheets/_rels/sheet207.xml.rels><?xml version="1.0" encoding="UTF-8" standalone="yes"?>
<Relationships xmlns="http://schemas.openxmlformats.org/package/2006/relationships"><Relationship Id="rId1" Type="http://schemas.openxmlformats.org/officeDocument/2006/relationships/printerSettings" Target="../printerSettings/printerSettings207.bin"/></Relationships>
</file>

<file path=xl/worksheets/_rels/sheet208.xml.rels><?xml version="1.0" encoding="UTF-8" standalone="yes"?>
<Relationships xmlns="http://schemas.openxmlformats.org/package/2006/relationships"><Relationship Id="rId1" Type="http://schemas.openxmlformats.org/officeDocument/2006/relationships/printerSettings" Target="../printerSettings/printerSettings208.bin"/></Relationships>
</file>

<file path=xl/worksheets/_rels/sheet209.xml.rels><?xml version="1.0" encoding="UTF-8" standalone="yes"?>
<Relationships xmlns="http://schemas.openxmlformats.org/package/2006/relationships"><Relationship Id="rId1" Type="http://schemas.openxmlformats.org/officeDocument/2006/relationships/printerSettings" Target="../printerSettings/printerSettings20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0.xml.rels><?xml version="1.0" encoding="UTF-8" standalone="yes"?>
<Relationships xmlns="http://schemas.openxmlformats.org/package/2006/relationships"><Relationship Id="rId1" Type="http://schemas.openxmlformats.org/officeDocument/2006/relationships/printerSettings" Target="../printerSettings/printerSettings210.bin"/></Relationships>
</file>

<file path=xl/worksheets/_rels/sheet211.xml.rels><?xml version="1.0" encoding="UTF-8" standalone="yes"?>
<Relationships xmlns="http://schemas.openxmlformats.org/package/2006/relationships"><Relationship Id="rId1" Type="http://schemas.openxmlformats.org/officeDocument/2006/relationships/printerSettings" Target="../printerSettings/printerSettings211.bin"/></Relationships>
</file>

<file path=xl/worksheets/_rels/sheet212.xml.rels><?xml version="1.0" encoding="UTF-8" standalone="yes"?>
<Relationships xmlns="http://schemas.openxmlformats.org/package/2006/relationships"><Relationship Id="rId1" Type="http://schemas.openxmlformats.org/officeDocument/2006/relationships/printerSettings" Target="../printerSettings/printerSettings212.bin"/></Relationships>
</file>

<file path=xl/worksheets/_rels/sheet213.xml.rels><?xml version="1.0" encoding="UTF-8" standalone="yes"?>
<Relationships xmlns="http://schemas.openxmlformats.org/package/2006/relationships"><Relationship Id="rId1" Type="http://schemas.openxmlformats.org/officeDocument/2006/relationships/printerSettings" Target="../printerSettings/printerSettings213.bin"/></Relationships>
</file>

<file path=xl/worksheets/_rels/sheet214.xml.rels><?xml version="1.0" encoding="UTF-8" standalone="yes"?>
<Relationships xmlns="http://schemas.openxmlformats.org/package/2006/relationships"><Relationship Id="rId1" Type="http://schemas.openxmlformats.org/officeDocument/2006/relationships/printerSettings" Target="../printerSettings/printerSettings214.bin"/></Relationships>
</file>

<file path=xl/worksheets/_rels/sheet215.xml.rels><?xml version="1.0" encoding="UTF-8" standalone="yes"?>
<Relationships xmlns="http://schemas.openxmlformats.org/package/2006/relationships"><Relationship Id="rId1" Type="http://schemas.openxmlformats.org/officeDocument/2006/relationships/printerSettings" Target="../printerSettings/printerSettings215.bin"/></Relationships>
</file>

<file path=xl/worksheets/_rels/sheet216.xml.rels><?xml version="1.0" encoding="UTF-8" standalone="yes"?>
<Relationships xmlns="http://schemas.openxmlformats.org/package/2006/relationships"><Relationship Id="rId1" Type="http://schemas.openxmlformats.org/officeDocument/2006/relationships/printerSettings" Target="../printerSettings/printerSettings216.bin"/></Relationships>
</file>

<file path=xl/worksheets/_rels/sheet217.xml.rels><?xml version="1.0" encoding="UTF-8" standalone="yes"?>
<Relationships xmlns="http://schemas.openxmlformats.org/package/2006/relationships"><Relationship Id="rId1" Type="http://schemas.openxmlformats.org/officeDocument/2006/relationships/printerSettings" Target="../printerSettings/printerSettings217.bin"/></Relationships>
</file>

<file path=xl/worksheets/_rels/sheet218.xml.rels><?xml version="1.0" encoding="UTF-8" standalone="yes"?>
<Relationships xmlns="http://schemas.openxmlformats.org/package/2006/relationships"><Relationship Id="rId1" Type="http://schemas.openxmlformats.org/officeDocument/2006/relationships/printerSettings" Target="../printerSettings/printerSettings218.bin"/></Relationships>
</file>

<file path=xl/worksheets/_rels/sheet219.xml.rels><?xml version="1.0" encoding="UTF-8" standalone="yes"?>
<Relationships xmlns="http://schemas.openxmlformats.org/package/2006/relationships"><Relationship Id="rId1" Type="http://schemas.openxmlformats.org/officeDocument/2006/relationships/printerSettings" Target="../printerSettings/printerSettings2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0.xml.rels><?xml version="1.0" encoding="UTF-8" standalone="yes"?>
<Relationships xmlns="http://schemas.openxmlformats.org/package/2006/relationships"><Relationship Id="rId1" Type="http://schemas.openxmlformats.org/officeDocument/2006/relationships/printerSettings" Target="../printerSettings/printerSettings220.bin"/></Relationships>
</file>

<file path=xl/worksheets/_rels/sheet221.xml.rels><?xml version="1.0" encoding="UTF-8" standalone="yes"?>
<Relationships xmlns="http://schemas.openxmlformats.org/package/2006/relationships"><Relationship Id="rId1" Type="http://schemas.openxmlformats.org/officeDocument/2006/relationships/printerSettings" Target="../printerSettings/printerSettings221.bin"/></Relationships>
</file>

<file path=xl/worksheets/_rels/sheet222.xml.rels><?xml version="1.0" encoding="UTF-8" standalone="yes"?>
<Relationships xmlns="http://schemas.openxmlformats.org/package/2006/relationships"><Relationship Id="rId1" Type="http://schemas.openxmlformats.org/officeDocument/2006/relationships/printerSettings" Target="../printerSettings/printerSettings222.bin"/></Relationships>
</file>

<file path=xl/worksheets/_rels/sheet223.xml.rels><?xml version="1.0" encoding="UTF-8" standalone="yes"?>
<Relationships xmlns="http://schemas.openxmlformats.org/package/2006/relationships"><Relationship Id="rId1" Type="http://schemas.openxmlformats.org/officeDocument/2006/relationships/printerSettings" Target="../printerSettings/printerSettings223.bin"/></Relationships>
</file>

<file path=xl/worksheets/_rels/sheet224.xml.rels><?xml version="1.0" encoding="UTF-8" standalone="yes"?>
<Relationships xmlns="http://schemas.openxmlformats.org/package/2006/relationships"><Relationship Id="rId1" Type="http://schemas.openxmlformats.org/officeDocument/2006/relationships/printerSettings" Target="../printerSettings/printerSettings224.bin"/></Relationships>
</file>

<file path=xl/worksheets/_rels/sheet225.xml.rels><?xml version="1.0" encoding="UTF-8" standalone="yes"?>
<Relationships xmlns="http://schemas.openxmlformats.org/package/2006/relationships"><Relationship Id="rId1" Type="http://schemas.openxmlformats.org/officeDocument/2006/relationships/printerSettings" Target="../printerSettings/printerSettings225.bin"/></Relationships>
</file>

<file path=xl/worksheets/_rels/sheet226.xml.rels><?xml version="1.0" encoding="UTF-8" standalone="yes"?>
<Relationships xmlns="http://schemas.openxmlformats.org/package/2006/relationships"><Relationship Id="rId1" Type="http://schemas.openxmlformats.org/officeDocument/2006/relationships/printerSettings" Target="../printerSettings/printerSettings226.bin"/></Relationships>
</file>

<file path=xl/worksheets/_rels/sheet227.xml.rels><?xml version="1.0" encoding="UTF-8" standalone="yes"?>
<Relationships xmlns="http://schemas.openxmlformats.org/package/2006/relationships"><Relationship Id="rId1" Type="http://schemas.openxmlformats.org/officeDocument/2006/relationships/printerSettings" Target="../printerSettings/printerSettings227.bin"/></Relationships>
</file>

<file path=xl/worksheets/_rels/sheet228.xml.rels><?xml version="1.0" encoding="UTF-8" standalone="yes"?>
<Relationships xmlns="http://schemas.openxmlformats.org/package/2006/relationships"><Relationship Id="rId1" Type="http://schemas.openxmlformats.org/officeDocument/2006/relationships/printerSettings" Target="../printerSettings/printerSettings228.bin"/></Relationships>
</file>

<file path=xl/worksheets/_rels/sheet229.xml.rels><?xml version="1.0" encoding="UTF-8" standalone="yes"?>
<Relationships xmlns="http://schemas.openxmlformats.org/package/2006/relationships"><Relationship Id="rId1" Type="http://schemas.openxmlformats.org/officeDocument/2006/relationships/printerSettings" Target="../printerSettings/printerSettings2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0.xml.rels><?xml version="1.0" encoding="UTF-8" standalone="yes"?>
<Relationships xmlns="http://schemas.openxmlformats.org/package/2006/relationships"><Relationship Id="rId1" Type="http://schemas.openxmlformats.org/officeDocument/2006/relationships/printerSettings" Target="../printerSettings/printerSettings230.bin"/></Relationships>
</file>

<file path=xl/worksheets/_rels/sheet231.xml.rels><?xml version="1.0" encoding="UTF-8" standalone="yes"?>
<Relationships xmlns="http://schemas.openxmlformats.org/package/2006/relationships"><Relationship Id="rId1" Type="http://schemas.openxmlformats.org/officeDocument/2006/relationships/printerSettings" Target="../printerSettings/printerSettings231.bin"/></Relationships>
</file>

<file path=xl/worksheets/_rels/sheet232.xml.rels><?xml version="1.0" encoding="UTF-8" standalone="yes"?>
<Relationships xmlns="http://schemas.openxmlformats.org/package/2006/relationships"><Relationship Id="rId1" Type="http://schemas.openxmlformats.org/officeDocument/2006/relationships/printerSettings" Target="../printerSettings/printerSettings232.bin"/></Relationships>
</file>

<file path=xl/worksheets/_rels/sheet233.xml.rels><?xml version="1.0" encoding="UTF-8" standalone="yes"?>
<Relationships xmlns="http://schemas.openxmlformats.org/package/2006/relationships"><Relationship Id="rId1" Type="http://schemas.openxmlformats.org/officeDocument/2006/relationships/printerSettings" Target="../printerSettings/printerSettings233.bin"/></Relationships>
</file>

<file path=xl/worksheets/_rels/sheet234.xml.rels><?xml version="1.0" encoding="UTF-8" standalone="yes"?>
<Relationships xmlns="http://schemas.openxmlformats.org/package/2006/relationships"><Relationship Id="rId1" Type="http://schemas.openxmlformats.org/officeDocument/2006/relationships/printerSettings" Target="../printerSettings/printerSettings234.bin"/></Relationships>
</file>

<file path=xl/worksheets/_rels/sheet235.xml.rels><?xml version="1.0" encoding="UTF-8" standalone="yes"?>
<Relationships xmlns="http://schemas.openxmlformats.org/package/2006/relationships"><Relationship Id="rId1" Type="http://schemas.openxmlformats.org/officeDocument/2006/relationships/printerSettings" Target="../printerSettings/printerSettings235.bin"/></Relationships>
</file>

<file path=xl/worksheets/_rels/sheet236.xml.rels><?xml version="1.0" encoding="UTF-8" standalone="yes"?>
<Relationships xmlns="http://schemas.openxmlformats.org/package/2006/relationships"><Relationship Id="rId1" Type="http://schemas.openxmlformats.org/officeDocument/2006/relationships/printerSettings" Target="../printerSettings/printerSettings236.bin"/></Relationships>
</file>

<file path=xl/worksheets/_rels/sheet237.xml.rels><?xml version="1.0" encoding="UTF-8" standalone="yes"?>
<Relationships xmlns="http://schemas.openxmlformats.org/package/2006/relationships"><Relationship Id="rId1" Type="http://schemas.openxmlformats.org/officeDocument/2006/relationships/printerSettings" Target="../printerSettings/printerSettings237.bin"/></Relationships>
</file>

<file path=xl/worksheets/_rels/sheet238.xml.rels><?xml version="1.0" encoding="UTF-8" standalone="yes"?>
<Relationships xmlns="http://schemas.openxmlformats.org/package/2006/relationships"><Relationship Id="rId1" Type="http://schemas.openxmlformats.org/officeDocument/2006/relationships/printerSettings" Target="../printerSettings/printerSettings238.bin"/></Relationships>
</file>

<file path=xl/worksheets/_rels/sheet239.xml.rels><?xml version="1.0" encoding="UTF-8" standalone="yes"?>
<Relationships xmlns="http://schemas.openxmlformats.org/package/2006/relationships"><Relationship Id="rId1" Type="http://schemas.openxmlformats.org/officeDocument/2006/relationships/printerSettings" Target="../printerSettings/printerSettings23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40.xml.rels><?xml version="1.0" encoding="UTF-8" standalone="yes"?>
<Relationships xmlns="http://schemas.openxmlformats.org/package/2006/relationships"><Relationship Id="rId1" Type="http://schemas.openxmlformats.org/officeDocument/2006/relationships/printerSettings" Target="../printerSettings/printerSettings240.bin"/></Relationships>
</file>

<file path=xl/worksheets/_rels/sheet241.xml.rels><?xml version="1.0" encoding="UTF-8" standalone="yes"?>
<Relationships xmlns="http://schemas.openxmlformats.org/package/2006/relationships"><Relationship Id="rId1" Type="http://schemas.openxmlformats.org/officeDocument/2006/relationships/printerSettings" Target="../printerSettings/printerSettings241.bin"/></Relationships>
</file>

<file path=xl/worksheets/_rels/sheet242.xml.rels><?xml version="1.0" encoding="UTF-8" standalone="yes"?>
<Relationships xmlns="http://schemas.openxmlformats.org/package/2006/relationships"><Relationship Id="rId1" Type="http://schemas.openxmlformats.org/officeDocument/2006/relationships/printerSettings" Target="../printerSettings/printerSettings242.bin"/></Relationships>
</file>

<file path=xl/worksheets/_rels/sheet243.xml.rels><?xml version="1.0" encoding="UTF-8" standalone="yes"?>
<Relationships xmlns="http://schemas.openxmlformats.org/package/2006/relationships"><Relationship Id="rId1" Type="http://schemas.openxmlformats.org/officeDocument/2006/relationships/printerSettings" Target="../printerSettings/printerSettings243.bin"/></Relationships>
</file>

<file path=xl/worksheets/_rels/sheet244.xml.rels><?xml version="1.0" encoding="UTF-8" standalone="yes"?>
<Relationships xmlns="http://schemas.openxmlformats.org/package/2006/relationships"><Relationship Id="rId1" Type="http://schemas.openxmlformats.org/officeDocument/2006/relationships/printerSettings" Target="../printerSettings/printerSettings244.bin"/></Relationships>
</file>

<file path=xl/worksheets/_rels/sheet245.xml.rels><?xml version="1.0" encoding="UTF-8" standalone="yes"?>
<Relationships xmlns="http://schemas.openxmlformats.org/package/2006/relationships"><Relationship Id="rId1" Type="http://schemas.openxmlformats.org/officeDocument/2006/relationships/printerSettings" Target="../printerSettings/printerSettings245.bin"/></Relationships>
</file>

<file path=xl/worksheets/_rels/sheet246.xml.rels><?xml version="1.0" encoding="UTF-8" standalone="yes"?>
<Relationships xmlns="http://schemas.openxmlformats.org/package/2006/relationships"><Relationship Id="rId1" Type="http://schemas.openxmlformats.org/officeDocument/2006/relationships/printerSettings" Target="../printerSettings/printerSettings246.bin"/></Relationships>
</file>

<file path=xl/worksheets/_rels/sheet247.xml.rels><?xml version="1.0" encoding="UTF-8" standalone="yes"?>
<Relationships xmlns="http://schemas.openxmlformats.org/package/2006/relationships"><Relationship Id="rId1" Type="http://schemas.openxmlformats.org/officeDocument/2006/relationships/printerSettings" Target="../printerSettings/printerSettings247.bin"/></Relationships>
</file>

<file path=xl/worksheets/_rels/sheet248.xml.rels><?xml version="1.0" encoding="UTF-8" standalone="yes"?>
<Relationships xmlns="http://schemas.openxmlformats.org/package/2006/relationships"><Relationship Id="rId1" Type="http://schemas.openxmlformats.org/officeDocument/2006/relationships/printerSettings" Target="../printerSettings/printerSettings248.bin"/></Relationships>
</file>

<file path=xl/worksheets/_rels/sheet249.xml.rels><?xml version="1.0" encoding="UTF-8" standalone="yes"?>
<Relationships xmlns="http://schemas.openxmlformats.org/package/2006/relationships"><Relationship Id="rId1" Type="http://schemas.openxmlformats.org/officeDocument/2006/relationships/printerSettings" Target="../printerSettings/printerSettings24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50.xml.rels><?xml version="1.0" encoding="UTF-8" standalone="yes"?>
<Relationships xmlns="http://schemas.openxmlformats.org/package/2006/relationships"><Relationship Id="rId1" Type="http://schemas.openxmlformats.org/officeDocument/2006/relationships/printerSettings" Target="../printerSettings/printerSettings250.bin"/></Relationships>
</file>

<file path=xl/worksheets/_rels/sheet251.xml.rels><?xml version="1.0" encoding="UTF-8" standalone="yes"?>
<Relationships xmlns="http://schemas.openxmlformats.org/package/2006/relationships"><Relationship Id="rId1" Type="http://schemas.openxmlformats.org/officeDocument/2006/relationships/printerSettings" Target="../printerSettings/printerSettings251.bin"/></Relationships>
</file>

<file path=xl/worksheets/_rels/sheet252.xml.rels><?xml version="1.0" encoding="UTF-8" standalone="yes"?>
<Relationships xmlns="http://schemas.openxmlformats.org/package/2006/relationships"><Relationship Id="rId1" Type="http://schemas.openxmlformats.org/officeDocument/2006/relationships/printerSettings" Target="../printerSettings/printerSettings252.bin"/></Relationships>
</file>

<file path=xl/worksheets/_rels/sheet253.xml.rels><?xml version="1.0" encoding="UTF-8" standalone="yes"?>
<Relationships xmlns="http://schemas.openxmlformats.org/package/2006/relationships"><Relationship Id="rId1" Type="http://schemas.openxmlformats.org/officeDocument/2006/relationships/printerSettings" Target="../printerSettings/printerSettings253.bin"/></Relationships>
</file>

<file path=xl/worksheets/_rels/sheet254.xml.rels><?xml version="1.0" encoding="UTF-8" standalone="yes"?>
<Relationships xmlns="http://schemas.openxmlformats.org/package/2006/relationships"><Relationship Id="rId1" Type="http://schemas.openxmlformats.org/officeDocument/2006/relationships/printerSettings" Target="../printerSettings/printerSettings254.bin"/></Relationships>
</file>

<file path=xl/worksheets/_rels/sheet255.xml.rels><?xml version="1.0" encoding="UTF-8" standalone="yes"?>
<Relationships xmlns="http://schemas.openxmlformats.org/package/2006/relationships"><Relationship Id="rId1" Type="http://schemas.openxmlformats.org/officeDocument/2006/relationships/printerSettings" Target="../printerSettings/printerSettings255.bin"/></Relationships>
</file>

<file path=xl/worksheets/_rels/sheet256.xml.rels><?xml version="1.0" encoding="UTF-8" standalone="yes"?>
<Relationships xmlns="http://schemas.openxmlformats.org/package/2006/relationships"><Relationship Id="rId1" Type="http://schemas.openxmlformats.org/officeDocument/2006/relationships/printerSettings" Target="../printerSettings/printerSettings25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6"/>
  <sheetViews>
    <sheetView showGridLines="0" tabSelected="1" zoomScale="70" zoomScaleNormal="70" workbookViewId="0">
      <pane xSplit="2" ySplit="1" topLeftCell="C2" activePane="bottomRight" state="frozen"/>
      <selection activeCell="J14" sqref="J14"/>
      <selection pane="topRight" activeCell="J14" sqref="J14"/>
      <selection pane="bottomLeft" activeCell="J14" sqref="J14"/>
      <selection pane="bottomRight"/>
    </sheetView>
  </sheetViews>
  <sheetFormatPr defaultRowHeight="15" customHeight="1" x14ac:dyDescent="0.15"/>
  <cols>
    <col min="1" max="1" width="3.625" style="102" customWidth="1"/>
    <col min="2" max="2" width="9.625" style="102" customWidth="1"/>
    <col min="3" max="3" width="51" style="101" bestFit="1" customWidth="1"/>
    <col min="4" max="4" width="20" style="101" bestFit="1" customWidth="1"/>
    <col min="5" max="5" width="82.625" style="101" customWidth="1"/>
    <col min="6" max="6" width="150.625" style="101" customWidth="1"/>
    <col min="7" max="7" width="22.75" style="102" bestFit="1" customWidth="1"/>
    <col min="8" max="8" width="15.75" style="102" bestFit="1" customWidth="1"/>
    <col min="9" max="11" width="15.25" style="102" bestFit="1" customWidth="1"/>
    <col min="12" max="12" width="44.875" style="101" bestFit="1" customWidth="1"/>
    <col min="13" max="14" width="16.75" style="101" bestFit="1" customWidth="1"/>
    <col min="15" max="15" width="13.375" style="101" bestFit="1" customWidth="1"/>
    <col min="16" max="16384" width="9" style="101"/>
  </cols>
  <sheetData>
    <row r="1" spans="1:15" ht="15" customHeight="1" x14ac:dyDescent="0.15">
      <c r="A1" s="99" t="s">
        <v>894</v>
      </c>
      <c r="B1" s="100" t="s">
        <v>895</v>
      </c>
      <c r="C1" s="99" t="s">
        <v>896</v>
      </c>
      <c r="D1" s="99" t="s">
        <v>897</v>
      </c>
      <c r="E1" s="99" t="s">
        <v>898</v>
      </c>
      <c r="F1" s="99" t="s">
        <v>899</v>
      </c>
      <c r="G1" s="99" t="s">
        <v>900</v>
      </c>
      <c r="H1" s="99" t="s">
        <v>901</v>
      </c>
      <c r="I1" s="99" t="s">
        <v>902</v>
      </c>
      <c r="J1" s="99" t="s">
        <v>903</v>
      </c>
      <c r="K1" s="99" t="s">
        <v>904</v>
      </c>
      <c r="L1" s="99" t="s">
        <v>905</v>
      </c>
      <c r="M1" s="99" t="s">
        <v>906</v>
      </c>
      <c r="N1" s="99" t="s">
        <v>907</v>
      </c>
      <c r="O1" s="99" t="s">
        <v>908</v>
      </c>
    </row>
    <row r="2" spans="1:15" ht="15" customHeight="1" x14ac:dyDescent="0.15">
      <c r="A2" s="102">
        <v>1</v>
      </c>
      <c r="B2" s="103" t="str">
        <f>HYPERLINK("#'1-1-1'!A1","1-1-1")</f>
        <v>1-1-1</v>
      </c>
      <c r="C2" s="101" t="s">
        <v>49</v>
      </c>
      <c r="D2" s="101" t="s">
        <v>371</v>
      </c>
      <c r="E2" s="101" t="s">
        <v>372</v>
      </c>
      <c r="F2" s="101" t="s">
        <v>373</v>
      </c>
      <c r="G2" s="102" t="s">
        <v>909</v>
      </c>
      <c r="H2" s="102" t="s">
        <v>429</v>
      </c>
      <c r="I2" s="102" t="s">
        <v>4</v>
      </c>
      <c r="J2" s="102" t="s">
        <v>910</v>
      </c>
      <c r="K2" s="102" t="s">
        <v>910</v>
      </c>
      <c r="L2" s="101" t="s">
        <v>429</v>
      </c>
      <c r="M2" s="101" t="s">
        <v>4</v>
      </c>
      <c r="N2" s="101" t="s">
        <v>910</v>
      </c>
      <c r="O2" s="101" t="s">
        <v>910</v>
      </c>
    </row>
    <row r="3" spans="1:15" ht="15" customHeight="1" x14ac:dyDescent="0.15">
      <c r="A3" s="102">
        <v>2</v>
      </c>
      <c r="B3" s="103" t="str">
        <f>HYPERLINK("#'1-1-2'!A1","1-1-2")</f>
        <v>1-1-2</v>
      </c>
      <c r="C3" s="101" t="s">
        <v>49</v>
      </c>
      <c r="D3" s="101" t="s">
        <v>371</v>
      </c>
      <c r="E3" s="101" t="s">
        <v>911</v>
      </c>
      <c r="F3" s="101" t="s">
        <v>373</v>
      </c>
      <c r="G3" s="102" t="s">
        <v>912</v>
      </c>
      <c r="H3" s="102" t="s">
        <v>429</v>
      </c>
      <c r="I3" s="102" t="s">
        <v>4</v>
      </c>
      <c r="J3" s="102" t="s">
        <v>910</v>
      </c>
      <c r="K3" s="102" t="s">
        <v>910</v>
      </c>
      <c r="L3" s="101" t="s">
        <v>429</v>
      </c>
      <c r="M3" s="101" t="s">
        <v>4</v>
      </c>
      <c r="N3" s="101" t="s">
        <v>910</v>
      </c>
      <c r="O3" s="101" t="s">
        <v>910</v>
      </c>
    </row>
    <row r="4" spans="1:15" ht="15" customHeight="1" x14ac:dyDescent="0.15">
      <c r="A4" s="102">
        <v>3</v>
      </c>
      <c r="B4" s="103" t="str">
        <f>HYPERLINK("#'1-1-3'!A1","1-1-3")</f>
        <v>1-1-3</v>
      </c>
      <c r="C4" s="101" t="s">
        <v>49</v>
      </c>
      <c r="D4" s="101" t="s">
        <v>371</v>
      </c>
      <c r="E4" s="101" t="s">
        <v>913</v>
      </c>
      <c r="F4" s="101" t="s">
        <v>373</v>
      </c>
      <c r="G4" s="102" t="s">
        <v>914</v>
      </c>
      <c r="H4" s="102" t="s">
        <v>429</v>
      </c>
      <c r="I4" s="102" t="s">
        <v>4</v>
      </c>
      <c r="J4" s="102" t="s">
        <v>910</v>
      </c>
      <c r="K4" s="102" t="s">
        <v>910</v>
      </c>
      <c r="L4" s="101" t="s">
        <v>429</v>
      </c>
      <c r="M4" s="101" t="s">
        <v>4</v>
      </c>
      <c r="N4" s="101" t="s">
        <v>910</v>
      </c>
      <c r="O4" s="101" t="s">
        <v>910</v>
      </c>
    </row>
    <row r="5" spans="1:15" ht="15" customHeight="1" x14ac:dyDescent="0.15">
      <c r="A5" s="102">
        <v>4</v>
      </c>
      <c r="B5" s="103" t="str">
        <f>HYPERLINK("#'1-1-4'!A1","1-1-4")</f>
        <v>1-1-4</v>
      </c>
      <c r="C5" s="101" t="s">
        <v>49</v>
      </c>
      <c r="D5" s="101" t="s">
        <v>371</v>
      </c>
      <c r="E5" s="101" t="s">
        <v>915</v>
      </c>
      <c r="F5" s="101" t="s">
        <v>373</v>
      </c>
      <c r="G5" s="102" t="s">
        <v>916</v>
      </c>
      <c r="H5" s="102" t="s">
        <v>429</v>
      </c>
      <c r="I5" s="102" t="s">
        <v>4</v>
      </c>
      <c r="J5" s="102" t="s">
        <v>910</v>
      </c>
      <c r="K5" s="102" t="s">
        <v>910</v>
      </c>
      <c r="L5" s="101" t="s">
        <v>429</v>
      </c>
      <c r="M5" s="101" t="s">
        <v>4</v>
      </c>
      <c r="N5" s="101" t="s">
        <v>910</v>
      </c>
      <c r="O5" s="101" t="s">
        <v>910</v>
      </c>
    </row>
    <row r="6" spans="1:15" ht="15.75" customHeight="1" x14ac:dyDescent="0.15">
      <c r="A6" s="102">
        <v>5</v>
      </c>
      <c r="B6" s="103" t="str">
        <f>HYPERLINK("#'1-1-5'!A1","1-1-5")</f>
        <v>1-1-5</v>
      </c>
      <c r="C6" s="101" t="s">
        <v>49</v>
      </c>
      <c r="D6" s="101" t="s">
        <v>371</v>
      </c>
      <c r="E6" s="101" t="s">
        <v>1102</v>
      </c>
      <c r="F6" s="101" t="s">
        <v>373</v>
      </c>
      <c r="G6" s="102" t="s">
        <v>917</v>
      </c>
      <c r="H6" s="102" t="s">
        <v>429</v>
      </c>
      <c r="I6" s="102" t="s">
        <v>4</v>
      </c>
      <c r="J6" s="102" t="s">
        <v>910</v>
      </c>
      <c r="K6" s="102" t="s">
        <v>910</v>
      </c>
      <c r="L6" s="101" t="s">
        <v>429</v>
      </c>
      <c r="M6" s="101" t="s">
        <v>4</v>
      </c>
      <c r="N6" s="101" t="s">
        <v>910</v>
      </c>
      <c r="O6" s="101" t="s">
        <v>910</v>
      </c>
    </row>
    <row r="7" spans="1:15" ht="15" customHeight="1" x14ac:dyDescent="0.15">
      <c r="A7" s="102">
        <v>6</v>
      </c>
      <c r="B7" s="103" t="str">
        <f>HYPERLINK("#'1-1-6'!A1","1-1-6")</f>
        <v>1-1-6</v>
      </c>
      <c r="C7" s="101" t="s">
        <v>49</v>
      </c>
      <c r="D7" s="101" t="s">
        <v>371</v>
      </c>
      <c r="E7" s="101" t="s">
        <v>1103</v>
      </c>
      <c r="F7" s="101" t="s">
        <v>918</v>
      </c>
      <c r="G7" s="102" t="s">
        <v>919</v>
      </c>
      <c r="H7" s="102" t="s">
        <v>429</v>
      </c>
      <c r="I7" s="102" t="s">
        <v>4</v>
      </c>
      <c r="J7" s="102" t="s">
        <v>910</v>
      </c>
      <c r="K7" s="102" t="s">
        <v>910</v>
      </c>
      <c r="L7" s="101" t="s">
        <v>429</v>
      </c>
      <c r="M7" s="101" t="s">
        <v>4</v>
      </c>
      <c r="N7" s="101" t="s">
        <v>910</v>
      </c>
      <c r="O7" s="101" t="s">
        <v>910</v>
      </c>
    </row>
    <row r="8" spans="1:15" ht="15" customHeight="1" x14ac:dyDescent="0.15">
      <c r="A8" s="102">
        <v>7</v>
      </c>
      <c r="B8" s="103" t="str">
        <f>HYPERLINK("#'1-1-7'!A1","1-1-7")</f>
        <v>1-1-7</v>
      </c>
      <c r="C8" s="101" t="s">
        <v>1250</v>
      </c>
      <c r="D8" s="101" t="s">
        <v>371</v>
      </c>
      <c r="E8" s="101" t="s">
        <v>920</v>
      </c>
      <c r="F8" s="101" t="s">
        <v>373</v>
      </c>
      <c r="G8" s="102" t="s">
        <v>921</v>
      </c>
      <c r="H8" s="102" t="s">
        <v>429</v>
      </c>
      <c r="I8" s="102" t="s">
        <v>4</v>
      </c>
      <c r="J8" s="102" t="s">
        <v>910</v>
      </c>
      <c r="K8" s="102" t="s">
        <v>910</v>
      </c>
      <c r="L8" s="101" t="s">
        <v>429</v>
      </c>
      <c r="M8" s="101" t="s">
        <v>4</v>
      </c>
      <c r="N8" s="101" t="s">
        <v>910</v>
      </c>
      <c r="O8" s="101" t="s">
        <v>910</v>
      </c>
    </row>
    <row r="9" spans="1:15" ht="15" customHeight="1" x14ac:dyDescent="0.15">
      <c r="A9" s="102">
        <v>8</v>
      </c>
      <c r="B9" s="103" t="str">
        <f>HYPERLINK("#'1-1-8'!A1","1-1-8")</f>
        <v>1-1-8</v>
      </c>
      <c r="C9" s="101" t="s">
        <v>49</v>
      </c>
      <c r="D9" s="101" t="s">
        <v>371</v>
      </c>
      <c r="E9" s="101" t="s">
        <v>922</v>
      </c>
      <c r="F9" s="101" t="s">
        <v>373</v>
      </c>
      <c r="G9" s="102" t="s">
        <v>923</v>
      </c>
      <c r="H9" s="102" t="s">
        <v>429</v>
      </c>
      <c r="I9" s="102" t="s">
        <v>4</v>
      </c>
      <c r="J9" s="102" t="s">
        <v>910</v>
      </c>
      <c r="K9" s="102" t="s">
        <v>910</v>
      </c>
      <c r="L9" s="101" t="s">
        <v>429</v>
      </c>
      <c r="M9" s="101" t="s">
        <v>4</v>
      </c>
      <c r="N9" s="101" t="s">
        <v>910</v>
      </c>
      <c r="O9" s="101" t="s">
        <v>910</v>
      </c>
    </row>
    <row r="10" spans="1:15" ht="15" customHeight="1" x14ac:dyDescent="0.15">
      <c r="A10" s="102">
        <v>9</v>
      </c>
      <c r="B10" s="103" t="str">
        <f>HYPERLINK("#'1-1-9'!A1","1-1-9")</f>
        <v>1-1-9</v>
      </c>
      <c r="C10" s="101" t="s">
        <v>49</v>
      </c>
      <c r="D10" s="101" t="s">
        <v>371</v>
      </c>
      <c r="E10" s="101" t="s">
        <v>924</v>
      </c>
      <c r="F10" s="101" t="s">
        <v>373</v>
      </c>
      <c r="G10" s="102" t="s">
        <v>925</v>
      </c>
      <c r="H10" s="102" t="s">
        <v>429</v>
      </c>
      <c r="I10" s="102" t="s">
        <v>4</v>
      </c>
      <c r="J10" s="102" t="s">
        <v>910</v>
      </c>
      <c r="K10" s="102" t="s">
        <v>910</v>
      </c>
      <c r="L10" s="101" t="s">
        <v>429</v>
      </c>
      <c r="M10" s="101" t="s">
        <v>4</v>
      </c>
      <c r="N10" s="101" t="s">
        <v>910</v>
      </c>
      <c r="O10" s="101" t="s">
        <v>910</v>
      </c>
    </row>
    <row r="11" spans="1:15" ht="15" customHeight="1" x14ac:dyDescent="0.15">
      <c r="A11" s="102">
        <v>10</v>
      </c>
      <c r="B11" s="103" t="str">
        <f>HYPERLINK("#'1-1-10'!A1","1-1-10")</f>
        <v>1-1-10</v>
      </c>
      <c r="C11" s="101" t="s">
        <v>49</v>
      </c>
      <c r="D11" s="101" t="s">
        <v>371</v>
      </c>
      <c r="E11" s="101" t="s">
        <v>926</v>
      </c>
      <c r="F11" s="101" t="s">
        <v>373</v>
      </c>
      <c r="G11" s="102" t="s">
        <v>927</v>
      </c>
      <c r="H11" s="102" t="s">
        <v>429</v>
      </c>
      <c r="I11" s="102" t="s">
        <v>4</v>
      </c>
      <c r="J11" s="102" t="s">
        <v>910</v>
      </c>
      <c r="K11" s="102" t="s">
        <v>910</v>
      </c>
      <c r="L11" s="101" t="s">
        <v>429</v>
      </c>
      <c r="M11" s="101" t="s">
        <v>4</v>
      </c>
      <c r="N11" s="101" t="s">
        <v>910</v>
      </c>
      <c r="O11" s="101" t="s">
        <v>910</v>
      </c>
    </row>
    <row r="12" spans="1:15" ht="15" customHeight="1" x14ac:dyDescent="0.15">
      <c r="A12" s="102">
        <v>11</v>
      </c>
      <c r="B12" s="103" t="str">
        <f>HYPERLINK("#'1-1-11'!A1","1-1-11")</f>
        <v>1-1-11</v>
      </c>
      <c r="C12" s="101" t="s">
        <v>49</v>
      </c>
      <c r="D12" s="101" t="s">
        <v>371</v>
      </c>
      <c r="E12" s="101" t="s">
        <v>928</v>
      </c>
      <c r="F12" s="101" t="s">
        <v>373</v>
      </c>
      <c r="G12" s="102" t="s">
        <v>929</v>
      </c>
      <c r="H12" s="102" t="s">
        <v>429</v>
      </c>
      <c r="I12" s="102" t="s">
        <v>4</v>
      </c>
      <c r="J12" s="102" t="s">
        <v>910</v>
      </c>
      <c r="K12" s="102" t="s">
        <v>910</v>
      </c>
      <c r="L12" s="101" t="s">
        <v>429</v>
      </c>
      <c r="M12" s="101" t="s">
        <v>4</v>
      </c>
      <c r="N12" s="101" t="s">
        <v>910</v>
      </c>
      <c r="O12" s="101" t="s">
        <v>910</v>
      </c>
    </row>
    <row r="13" spans="1:15" ht="15" customHeight="1" x14ac:dyDescent="0.15">
      <c r="A13" s="102">
        <v>12</v>
      </c>
      <c r="B13" s="103" t="str">
        <f>HYPERLINK("#'1-1-12'!A1","1-1-12")</f>
        <v>1-1-12</v>
      </c>
      <c r="C13" s="101" t="s">
        <v>49</v>
      </c>
      <c r="D13" s="101" t="s">
        <v>371</v>
      </c>
      <c r="E13" s="101" t="s">
        <v>1104</v>
      </c>
      <c r="F13" s="101" t="s">
        <v>373</v>
      </c>
      <c r="G13" s="102" t="s">
        <v>1194</v>
      </c>
      <c r="H13" s="102" t="s">
        <v>429</v>
      </c>
      <c r="I13" s="102" t="s">
        <v>4</v>
      </c>
      <c r="J13" s="102" t="s">
        <v>910</v>
      </c>
      <c r="K13" s="102" t="s">
        <v>910</v>
      </c>
      <c r="L13" s="101" t="s">
        <v>429</v>
      </c>
      <c r="M13" s="101" t="s">
        <v>4</v>
      </c>
      <c r="N13" s="101" t="s">
        <v>910</v>
      </c>
      <c r="O13" s="101" t="s">
        <v>910</v>
      </c>
    </row>
    <row r="14" spans="1:15" ht="15" customHeight="1" x14ac:dyDescent="0.15">
      <c r="A14" s="102">
        <v>13</v>
      </c>
      <c r="B14" s="103" t="str">
        <f>HYPERLINK("#'1-1-13'!A1","1-1-13")</f>
        <v>1-1-13</v>
      </c>
      <c r="C14" s="101" t="s">
        <v>49</v>
      </c>
      <c r="D14" s="101" t="s">
        <v>371</v>
      </c>
      <c r="E14" s="101" t="s">
        <v>1106</v>
      </c>
      <c r="F14" s="101" t="s">
        <v>373</v>
      </c>
      <c r="G14" s="102" t="s">
        <v>1195</v>
      </c>
      <c r="H14" s="102" t="s">
        <v>429</v>
      </c>
      <c r="I14" s="102" t="s">
        <v>4</v>
      </c>
      <c r="J14" s="102" t="s">
        <v>910</v>
      </c>
      <c r="K14" s="102" t="s">
        <v>910</v>
      </c>
      <c r="L14" s="101" t="s">
        <v>429</v>
      </c>
      <c r="M14" s="101" t="s">
        <v>4</v>
      </c>
      <c r="N14" s="101" t="s">
        <v>910</v>
      </c>
      <c r="O14" s="101" t="s">
        <v>910</v>
      </c>
    </row>
    <row r="15" spans="1:15" ht="15" customHeight="1" x14ac:dyDescent="0.15">
      <c r="A15" s="102">
        <v>14</v>
      </c>
      <c r="B15" s="103" t="str">
        <f>HYPERLINK("#'1-1-14'!A1","1-1-14")</f>
        <v>1-1-14</v>
      </c>
      <c r="C15" s="101" t="s">
        <v>49</v>
      </c>
      <c r="D15" s="101" t="s">
        <v>371</v>
      </c>
      <c r="E15" s="101" t="s">
        <v>1108</v>
      </c>
      <c r="F15" s="101" t="s">
        <v>373</v>
      </c>
      <c r="G15" s="102" t="s">
        <v>1196</v>
      </c>
      <c r="H15" s="102" t="s">
        <v>429</v>
      </c>
      <c r="I15" s="102" t="s">
        <v>4</v>
      </c>
      <c r="J15" s="102" t="s">
        <v>910</v>
      </c>
      <c r="K15" s="102" t="s">
        <v>910</v>
      </c>
      <c r="L15" s="101" t="s">
        <v>429</v>
      </c>
      <c r="M15" s="101" t="s">
        <v>4</v>
      </c>
      <c r="N15" s="101" t="s">
        <v>910</v>
      </c>
      <c r="O15" s="101" t="s">
        <v>910</v>
      </c>
    </row>
    <row r="16" spans="1:15" ht="15" customHeight="1" x14ac:dyDescent="0.15">
      <c r="A16" s="102">
        <v>15</v>
      </c>
      <c r="B16" s="103" t="str">
        <f>HYPERLINK("#'1-1-15'!A1","1-1-15")</f>
        <v>1-1-15</v>
      </c>
      <c r="C16" s="101" t="s">
        <v>49</v>
      </c>
      <c r="D16" s="101" t="s">
        <v>371</v>
      </c>
      <c r="E16" s="101" t="s">
        <v>1110</v>
      </c>
      <c r="F16" s="101" t="s">
        <v>373</v>
      </c>
      <c r="G16" s="102" t="s">
        <v>1197</v>
      </c>
      <c r="H16" s="102" t="s">
        <v>429</v>
      </c>
      <c r="I16" s="102" t="s">
        <v>4</v>
      </c>
      <c r="J16" s="102" t="s">
        <v>910</v>
      </c>
      <c r="K16" s="102" t="s">
        <v>910</v>
      </c>
      <c r="L16" s="101" t="s">
        <v>429</v>
      </c>
      <c r="M16" s="101" t="s">
        <v>4</v>
      </c>
      <c r="N16" s="101" t="s">
        <v>910</v>
      </c>
      <c r="O16" s="101" t="s">
        <v>910</v>
      </c>
    </row>
    <row r="17" spans="1:15" ht="15" customHeight="1" x14ac:dyDescent="0.15">
      <c r="A17" s="102">
        <v>16</v>
      </c>
      <c r="B17" s="103" t="str">
        <f>HYPERLINK("#'1-1-16'!A1","1-1-16")</f>
        <v>1-1-16</v>
      </c>
      <c r="C17" s="101" t="s">
        <v>49</v>
      </c>
      <c r="D17" s="101" t="s">
        <v>371</v>
      </c>
      <c r="E17" s="101" t="s">
        <v>1112</v>
      </c>
      <c r="F17" s="101" t="s">
        <v>373</v>
      </c>
      <c r="G17" s="102" t="s">
        <v>933</v>
      </c>
      <c r="H17" s="102" t="s">
        <v>429</v>
      </c>
      <c r="I17" s="102" t="s">
        <v>4</v>
      </c>
      <c r="J17" s="102" t="s">
        <v>910</v>
      </c>
      <c r="K17" s="102" t="s">
        <v>910</v>
      </c>
      <c r="L17" s="101" t="s">
        <v>429</v>
      </c>
      <c r="M17" s="101" t="s">
        <v>4</v>
      </c>
      <c r="N17" s="101" t="s">
        <v>910</v>
      </c>
      <c r="O17" s="101" t="s">
        <v>910</v>
      </c>
    </row>
    <row r="18" spans="1:15" ht="15" customHeight="1" x14ac:dyDescent="0.15">
      <c r="A18" s="102">
        <v>17</v>
      </c>
      <c r="B18" s="103" t="str">
        <f>HYPERLINK("#'1-1-17'!A1","1-1-17")</f>
        <v>1-1-17</v>
      </c>
      <c r="C18" s="101" t="s">
        <v>49</v>
      </c>
      <c r="D18" s="101" t="s">
        <v>371</v>
      </c>
      <c r="E18" s="101" t="s">
        <v>1114</v>
      </c>
      <c r="F18" s="101" t="s">
        <v>373</v>
      </c>
      <c r="G18" s="102" t="s">
        <v>934</v>
      </c>
      <c r="H18" s="102" t="s">
        <v>429</v>
      </c>
      <c r="I18" s="102" t="s">
        <v>4</v>
      </c>
      <c r="J18" s="102" t="s">
        <v>910</v>
      </c>
      <c r="K18" s="102" t="s">
        <v>910</v>
      </c>
      <c r="L18" s="101" t="s">
        <v>429</v>
      </c>
      <c r="M18" s="101" t="s">
        <v>4</v>
      </c>
      <c r="N18" s="101" t="s">
        <v>910</v>
      </c>
      <c r="O18" s="101" t="s">
        <v>910</v>
      </c>
    </row>
    <row r="19" spans="1:15" ht="15" customHeight="1" x14ac:dyDescent="0.15">
      <c r="A19" s="102">
        <v>18</v>
      </c>
      <c r="B19" s="103" t="str">
        <f>HYPERLINK("#'1-1-18'!A1","1-1-18")</f>
        <v>1-1-18</v>
      </c>
      <c r="C19" s="101" t="s">
        <v>49</v>
      </c>
      <c r="D19" s="101" t="s">
        <v>371</v>
      </c>
      <c r="E19" s="101" t="s">
        <v>1116</v>
      </c>
      <c r="F19" s="101" t="s">
        <v>373</v>
      </c>
      <c r="G19" s="102" t="s">
        <v>935</v>
      </c>
      <c r="H19" s="102" t="s">
        <v>429</v>
      </c>
      <c r="I19" s="102" t="s">
        <v>4</v>
      </c>
      <c r="J19" s="102" t="s">
        <v>910</v>
      </c>
      <c r="K19" s="102" t="s">
        <v>910</v>
      </c>
      <c r="L19" s="101" t="s">
        <v>429</v>
      </c>
      <c r="M19" s="101" t="s">
        <v>4</v>
      </c>
      <c r="N19" s="101" t="s">
        <v>910</v>
      </c>
      <c r="O19" s="101" t="s">
        <v>910</v>
      </c>
    </row>
    <row r="20" spans="1:15" ht="15" customHeight="1" x14ac:dyDescent="0.15">
      <c r="A20" s="102">
        <v>19</v>
      </c>
      <c r="B20" s="103" t="str">
        <f>HYPERLINK("#'1-1-19'!A1","1-1-19")</f>
        <v>1-1-19</v>
      </c>
      <c r="C20" s="101" t="s">
        <v>49</v>
      </c>
      <c r="D20" s="101" t="s">
        <v>371</v>
      </c>
      <c r="E20" s="101" t="s">
        <v>1317</v>
      </c>
      <c r="F20" s="101" t="s">
        <v>373</v>
      </c>
      <c r="G20" s="102" t="s">
        <v>936</v>
      </c>
      <c r="H20" s="102" t="s">
        <v>429</v>
      </c>
      <c r="I20" s="102" t="s">
        <v>4</v>
      </c>
      <c r="J20" s="102" t="s">
        <v>910</v>
      </c>
      <c r="K20" s="102" t="s">
        <v>910</v>
      </c>
      <c r="L20" s="101" t="s">
        <v>429</v>
      </c>
      <c r="M20" s="101" t="s">
        <v>4</v>
      </c>
      <c r="N20" s="101" t="s">
        <v>910</v>
      </c>
      <c r="O20" s="101" t="s">
        <v>910</v>
      </c>
    </row>
    <row r="21" spans="1:15" ht="15" customHeight="1" x14ac:dyDescent="0.15">
      <c r="A21" s="102">
        <v>20</v>
      </c>
      <c r="B21" s="103" t="str">
        <f>HYPERLINK("#'1-1-20'!A1","1-1-20")</f>
        <v>1-1-20</v>
      </c>
      <c r="C21" s="101" t="s">
        <v>49</v>
      </c>
      <c r="D21" s="101" t="s">
        <v>371</v>
      </c>
      <c r="E21" s="101" t="s">
        <v>1119</v>
      </c>
      <c r="F21" s="101" t="s">
        <v>373</v>
      </c>
      <c r="G21" s="102" t="s">
        <v>937</v>
      </c>
      <c r="H21" s="102" t="s">
        <v>429</v>
      </c>
      <c r="I21" s="102" t="s">
        <v>4</v>
      </c>
      <c r="J21" s="102" t="s">
        <v>910</v>
      </c>
      <c r="K21" s="102" t="s">
        <v>910</v>
      </c>
      <c r="L21" s="101" t="s">
        <v>429</v>
      </c>
      <c r="M21" s="101" t="s">
        <v>4</v>
      </c>
      <c r="N21" s="101" t="s">
        <v>910</v>
      </c>
      <c r="O21" s="101" t="s">
        <v>910</v>
      </c>
    </row>
    <row r="22" spans="1:15" ht="15" customHeight="1" x14ac:dyDescent="0.15">
      <c r="A22" s="102">
        <v>21</v>
      </c>
      <c r="B22" s="103" t="str">
        <f>HYPERLINK("#'1-1-21'!A1","1-1-21")</f>
        <v>1-1-21</v>
      </c>
      <c r="C22" s="101" t="s">
        <v>49</v>
      </c>
      <c r="D22" s="101" t="s">
        <v>371</v>
      </c>
      <c r="E22" s="101" t="s">
        <v>1121</v>
      </c>
      <c r="F22" s="101" t="s">
        <v>373</v>
      </c>
      <c r="G22" s="102" t="s">
        <v>938</v>
      </c>
      <c r="H22" s="102" t="s">
        <v>429</v>
      </c>
      <c r="I22" s="102" t="s">
        <v>4</v>
      </c>
      <c r="J22" s="102" t="s">
        <v>910</v>
      </c>
      <c r="K22" s="102" t="s">
        <v>910</v>
      </c>
      <c r="L22" s="101" t="s">
        <v>429</v>
      </c>
      <c r="M22" s="101" t="s">
        <v>4</v>
      </c>
      <c r="N22" s="101" t="s">
        <v>910</v>
      </c>
      <c r="O22" s="101" t="s">
        <v>910</v>
      </c>
    </row>
    <row r="23" spans="1:15" ht="15" customHeight="1" x14ac:dyDescent="0.15">
      <c r="A23" s="102">
        <v>22</v>
      </c>
      <c r="B23" s="103" t="str">
        <f>HYPERLINK("#'1-1-22'!A1","1-1-22")</f>
        <v>1-1-22</v>
      </c>
      <c r="C23" s="101" t="s">
        <v>49</v>
      </c>
      <c r="D23" s="101" t="s">
        <v>371</v>
      </c>
      <c r="E23" s="101" t="s">
        <v>1123</v>
      </c>
      <c r="F23" s="101" t="s">
        <v>373</v>
      </c>
      <c r="G23" s="102" t="s">
        <v>939</v>
      </c>
      <c r="H23" s="102" t="s">
        <v>429</v>
      </c>
      <c r="I23" s="102" t="s">
        <v>4</v>
      </c>
      <c r="J23" s="102" t="s">
        <v>910</v>
      </c>
      <c r="K23" s="102" t="s">
        <v>910</v>
      </c>
      <c r="L23" s="101" t="s">
        <v>429</v>
      </c>
      <c r="M23" s="101" t="s">
        <v>4</v>
      </c>
      <c r="N23" s="101" t="s">
        <v>910</v>
      </c>
      <c r="O23" s="101" t="s">
        <v>910</v>
      </c>
    </row>
    <row r="24" spans="1:15" ht="15" customHeight="1" x14ac:dyDescent="0.15">
      <c r="A24" s="102">
        <v>23</v>
      </c>
      <c r="B24" s="103" t="str">
        <f>HYPERLINK("#'1-1-23'!A1","1-1-23")</f>
        <v>1-1-23</v>
      </c>
      <c r="C24" s="101" t="s">
        <v>49</v>
      </c>
      <c r="D24" s="101" t="s">
        <v>371</v>
      </c>
      <c r="E24" s="101" t="s">
        <v>1124</v>
      </c>
      <c r="F24" s="101" t="s">
        <v>373</v>
      </c>
      <c r="G24" s="102" t="s">
        <v>940</v>
      </c>
      <c r="H24" s="102" t="s">
        <v>429</v>
      </c>
      <c r="I24" s="102" t="s">
        <v>4</v>
      </c>
      <c r="J24" s="102" t="s">
        <v>910</v>
      </c>
      <c r="K24" s="102" t="s">
        <v>910</v>
      </c>
      <c r="L24" s="101" t="s">
        <v>429</v>
      </c>
      <c r="M24" s="101" t="s">
        <v>4</v>
      </c>
      <c r="N24" s="101" t="s">
        <v>910</v>
      </c>
      <c r="O24" s="101" t="s">
        <v>910</v>
      </c>
    </row>
    <row r="25" spans="1:15" ht="15" customHeight="1" x14ac:dyDescent="0.15">
      <c r="A25" s="102">
        <v>24</v>
      </c>
      <c r="B25" s="103" t="str">
        <f>HYPERLINK("#'1-1-24'!A1","1-1-24")</f>
        <v>1-1-24</v>
      </c>
      <c r="C25" s="101" t="s">
        <v>49</v>
      </c>
      <c r="D25" s="101" t="s">
        <v>371</v>
      </c>
      <c r="E25" s="101" t="s">
        <v>1125</v>
      </c>
      <c r="F25" s="101" t="s">
        <v>373</v>
      </c>
      <c r="G25" s="102" t="s">
        <v>941</v>
      </c>
      <c r="H25" s="102" t="s">
        <v>429</v>
      </c>
      <c r="I25" s="102" t="s">
        <v>4</v>
      </c>
      <c r="J25" s="102" t="s">
        <v>910</v>
      </c>
      <c r="K25" s="102" t="s">
        <v>910</v>
      </c>
      <c r="L25" s="101" t="s">
        <v>429</v>
      </c>
      <c r="M25" s="101" t="s">
        <v>4</v>
      </c>
      <c r="N25" s="101" t="s">
        <v>910</v>
      </c>
      <c r="O25" s="101" t="s">
        <v>910</v>
      </c>
    </row>
    <row r="26" spans="1:15" ht="15" customHeight="1" x14ac:dyDescent="0.15">
      <c r="A26" s="102">
        <v>25</v>
      </c>
      <c r="B26" s="103" t="str">
        <f>HYPERLINK("#'1-1-25'!A1","1-1-25")</f>
        <v>1-1-25</v>
      </c>
      <c r="C26" s="101" t="s">
        <v>49</v>
      </c>
      <c r="D26" s="101" t="s">
        <v>371</v>
      </c>
      <c r="E26" s="101" t="s">
        <v>1126</v>
      </c>
      <c r="F26" s="101" t="s">
        <v>373</v>
      </c>
      <c r="G26" s="102" t="s">
        <v>942</v>
      </c>
      <c r="H26" s="102" t="s">
        <v>429</v>
      </c>
      <c r="I26" s="102" t="s">
        <v>4</v>
      </c>
      <c r="J26" s="102" t="s">
        <v>910</v>
      </c>
      <c r="K26" s="102" t="s">
        <v>910</v>
      </c>
      <c r="L26" s="101" t="s">
        <v>429</v>
      </c>
      <c r="M26" s="101" t="s">
        <v>4</v>
      </c>
      <c r="N26" s="101" t="s">
        <v>910</v>
      </c>
      <c r="O26" s="101" t="s">
        <v>910</v>
      </c>
    </row>
    <row r="27" spans="1:15" ht="15" customHeight="1" x14ac:dyDescent="0.15">
      <c r="A27" s="102">
        <v>26</v>
      </c>
      <c r="B27" s="103" t="str">
        <f>HYPERLINK("#'1-1-26'!A1","1-1-26")</f>
        <v>1-1-26</v>
      </c>
      <c r="C27" s="101" t="s">
        <v>49</v>
      </c>
      <c r="D27" s="101" t="s">
        <v>371</v>
      </c>
      <c r="E27" s="101" t="s">
        <v>1127</v>
      </c>
      <c r="F27" s="101" t="s">
        <v>373</v>
      </c>
      <c r="G27" s="102" t="s">
        <v>943</v>
      </c>
      <c r="H27" s="102" t="s">
        <v>429</v>
      </c>
      <c r="I27" s="102" t="s">
        <v>4</v>
      </c>
      <c r="J27" s="102" t="s">
        <v>910</v>
      </c>
      <c r="K27" s="102" t="s">
        <v>910</v>
      </c>
      <c r="L27" s="101" t="s">
        <v>429</v>
      </c>
      <c r="M27" s="101" t="s">
        <v>4</v>
      </c>
      <c r="N27" s="101" t="s">
        <v>910</v>
      </c>
      <c r="O27" s="101" t="s">
        <v>910</v>
      </c>
    </row>
    <row r="28" spans="1:15" ht="15" customHeight="1" x14ac:dyDescent="0.15">
      <c r="A28" s="102">
        <v>27</v>
      </c>
      <c r="B28" s="103" t="str">
        <f>HYPERLINK("#'1-1-27'!A1","1-1-27")</f>
        <v>1-1-27</v>
      </c>
      <c r="C28" s="101" t="s">
        <v>49</v>
      </c>
      <c r="D28" s="101" t="s">
        <v>371</v>
      </c>
      <c r="E28" s="101" t="s">
        <v>1128</v>
      </c>
      <c r="F28" s="101" t="s">
        <v>373</v>
      </c>
      <c r="G28" s="102" t="s">
        <v>944</v>
      </c>
      <c r="H28" s="102" t="s">
        <v>429</v>
      </c>
      <c r="I28" s="102" t="s">
        <v>4</v>
      </c>
      <c r="J28" s="102" t="s">
        <v>910</v>
      </c>
      <c r="K28" s="102" t="s">
        <v>910</v>
      </c>
      <c r="L28" s="101" t="s">
        <v>429</v>
      </c>
      <c r="M28" s="101" t="s">
        <v>4</v>
      </c>
      <c r="N28" s="101" t="s">
        <v>910</v>
      </c>
      <c r="O28" s="101" t="s">
        <v>910</v>
      </c>
    </row>
    <row r="29" spans="1:15" ht="15" customHeight="1" x14ac:dyDescent="0.15">
      <c r="A29" s="102">
        <v>28</v>
      </c>
      <c r="B29" s="103" t="str">
        <f>HYPERLINK("#'1-1-28'!A1","1-1-28")</f>
        <v>1-1-28</v>
      </c>
      <c r="C29" s="101" t="s">
        <v>49</v>
      </c>
      <c r="D29" s="101" t="s">
        <v>371</v>
      </c>
      <c r="E29" s="101" t="s">
        <v>1129</v>
      </c>
      <c r="F29" s="101" t="s">
        <v>373</v>
      </c>
      <c r="G29" s="102" t="s">
        <v>945</v>
      </c>
      <c r="H29" s="102" t="s">
        <v>429</v>
      </c>
      <c r="I29" s="102" t="s">
        <v>4</v>
      </c>
      <c r="J29" s="102" t="s">
        <v>910</v>
      </c>
      <c r="K29" s="102" t="s">
        <v>910</v>
      </c>
      <c r="L29" s="101" t="s">
        <v>429</v>
      </c>
      <c r="M29" s="101" t="s">
        <v>4</v>
      </c>
      <c r="N29" s="101" t="s">
        <v>910</v>
      </c>
      <c r="O29" s="101" t="s">
        <v>910</v>
      </c>
    </row>
    <row r="30" spans="1:15" ht="15" customHeight="1" x14ac:dyDescent="0.15">
      <c r="A30" s="102">
        <v>29</v>
      </c>
      <c r="B30" s="103" t="str">
        <f>HYPERLINK("#'1-1-29'!A1","1-1-29")</f>
        <v>1-1-29</v>
      </c>
      <c r="C30" s="101" t="s">
        <v>49</v>
      </c>
      <c r="D30" s="101" t="s">
        <v>371</v>
      </c>
      <c r="E30" s="101" t="s">
        <v>1130</v>
      </c>
      <c r="F30" s="101" t="s">
        <v>373</v>
      </c>
      <c r="G30" s="102" t="s">
        <v>946</v>
      </c>
      <c r="H30" s="102" t="s">
        <v>429</v>
      </c>
      <c r="I30" s="102" t="s">
        <v>4</v>
      </c>
      <c r="J30" s="102" t="s">
        <v>910</v>
      </c>
      <c r="K30" s="102" t="s">
        <v>910</v>
      </c>
      <c r="L30" s="101" t="s">
        <v>429</v>
      </c>
      <c r="M30" s="101" t="s">
        <v>4</v>
      </c>
      <c r="N30" s="101" t="s">
        <v>910</v>
      </c>
      <c r="O30" s="101" t="s">
        <v>910</v>
      </c>
    </row>
    <row r="31" spans="1:15" ht="15" customHeight="1" x14ac:dyDescent="0.15">
      <c r="A31" s="102">
        <v>30</v>
      </c>
      <c r="B31" s="103" t="str">
        <f>HYPERLINK("#'1-1-30'!A1","1-1-30")</f>
        <v>1-1-30</v>
      </c>
      <c r="C31" s="101" t="s">
        <v>49</v>
      </c>
      <c r="D31" s="101" t="s">
        <v>371</v>
      </c>
      <c r="E31" s="101" t="s">
        <v>1131</v>
      </c>
      <c r="F31" s="101" t="s">
        <v>373</v>
      </c>
      <c r="G31" s="102" t="s">
        <v>947</v>
      </c>
      <c r="H31" s="102" t="s">
        <v>429</v>
      </c>
      <c r="I31" s="102" t="s">
        <v>4</v>
      </c>
      <c r="J31" s="102" t="s">
        <v>910</v>
      </c>
      <c r="K31" s="102" t="s">
        <v>910</v>
      </c>
      <c r="L31" s="101" t="s">
        <v>429</v>
      </c>
      <c r="M31" s="101" t="s">
        <v>4</v>
      </c>
      <c r="N31" s="101" t="s">
        <v>910</v>
      </c>
      <c r="O31" s="101" t="s">
        <v>910</v>
      </c>
    </row>
    <row r="32" spans="1:15" ht="15" customHeight="1" x14ac:dyDescent="0.15">
      <c r="A32" s="102">
        <v>31</v>
      </c>
      <c r="B32" s="103" t="str">
        <f>HYPERLINK("#'1-1-31'!A1","1-1-31")</f>
        <v>1-1-31</v>
      </c>
      <c r="C32" s="101" t="s">
        <v>49</v>
      </c>
      <c r="D32" s="101" t="s">
        <v>371</v>
      </c>
      <c r="E32" s="101" t="s">
        <v>1132</v>
      </c>
      <c r="F32" s="101" t="s">
        <v>373</v>
      </c>
      <c r="G32" s="102" t="s">
        <v>948</v>
      </c>
      <c r="H32" s="102" t="s">
        <v>429</v>
      </c>
      <c r="I32" s="102" t="s">
        <v>4</v>
      </c>
      <c r="J32" s="102" t="s">
        <v>910</v>
      </c>
      <c r="K32" s="102" t="s">
        <v>910</v>
      </c>
      <c r="L32" s="101" t="s">
        <v>429</v>
      </c>
      <c r="M32" s="101" t="s">
        <v>4</v>
      </c>
      <c r="N32" s="101" t="s">
        <v>910</v>
      </c>
      <c r="O32" s="101" t="s">
        <v>910</v>
      </c>
    </row>
    <row r="33" spans="1:15" ht="15" customHeight="1" x14ac:dyDescent="0.15">
      <c r="A33" s="102">
        <v>32</v>
      </c>
      <c r="B33" s="103" t="str">
        <f>HYPERLINK("#'1-1-32'!A1","1-1-32")</f>
        <v>1-1-32</v>
      </c>
      <c r="C33" s="101" t="s">
        <v>49</v>
      </c>
      <c r="D33" s="101" t="s">
        <v>371</v>
      </c>
      <c r="E33" s="101" t="s">
        <v>1133</v>
      </c>
      <c r="F33" s="101" t="s">
        <v>949</v>
      </c>
      <c r="G33" s="102" t="s">
        <v>950</v>
      </c>
      <c r="H33" s="102" t="s">
        <v>429</v>
      </c>
      <c r="I33" s="102" t="s">
        <v>4</v>
      </c>
      <c r="J33" s="102" t="s">
        <v>910</v>
      </c>
      <c r="K33" s="102" t="s">
        <v>910</v>
      </c>
      <c r="L33" s="101" t="s">
        <v>429</v>
      </c>
      <c r="M33" s="101" t="s">
        <v>4</v>
      </c>
      <c r="N33" s="101" t="s">
        <v>910</v>
      </c>
      <c r="O33" s="101" t="s">
        <v>910</v>
      </c>
    </row>
    <row r="34" spans="1:15" ht="15" customHeight="1" x14ac:dyDescent="0.15">
      <c r="A34" s="102">
        <v>33</v>
      </c>
      <c r="B34" s="103" t="str">
        <f>HYPERLINK("#'1-1-33'!A1","1-1-33")</f>
        <v>1-1-33</v>
      </c>
      <c r="C34" s="101" t="s">
        <v>49</v>
      </c>
      <c r="D34" s="101" t="s">
        <v>371</v>
      </c>
      <c r="E34" s="101" t="s">
        <v>1134</v>
      </c>
      <c r="F34" s="101" t="s">
        <v>373</v>
      </c>
      <c r="G34" s="102" t="s">
        <v>951</v>
      </c>
      <c r="H34" s="102" t="s">
        <v>429</v>
      </c>
      <c r="I34" s="102" t="s">
        <v>4</v>
      </c>
      <c r="J34" s="102" t="s">
        <v>910</v>
      </c>
      <c r="K34" s="102" t="s">
        <v>910</v>
      </c>
      <c r="L34" s="101" t="s">
        <v>429</v>
      </c>
      <c r="M34" s="101" t="s">
        <v>4</v>
      </c>
      <c r="N34" s="101" t="s">
        <v>910</v>
      </c>
      <c r="O34" s="101" t="s">
        <v>910</v>
      </c>
    </row>
    <row r="35" spans="1:15" ht="15" customHeight="1" x14ac:dyDescent="0.15">
      <c r="A35" s="102">
        <v>34</v>
      </c>
      <c r="B35" s="103" t="str">
        <f>HYPERLINK("#'1-1-34'!A1","1-1-34")</f>
        <v>1-1-34</v>
      </c>
      <c r="C35" s="101" t="s">
        <v>49</v>
      </c>
      <c r="D35" s="101" t="s">
        <v>371</v>
      </c>
      <c r="E35" s="101" t="s">
        <v>1135</v>
      </c>
      <c r="F35" s="101" t="s">
        <v>373</v>
      </c>
      <c r="G35" s="102" t="s">
        <v>952</v>
      </c>
      <c r="H35" s="102" t="s">
        <v>429</v>
      </c>
      <c r="I35" s="102" t="s">
        <v>4</v>
      </c>
      <c r="J35" s="102" t="s">
        <v>910</v>
      </c>
      <c r="K35" s="102" t="s">
        <v>910</v>
      </c>
      <c r="L35" s="101" t="s">
        <v>429</v>
      </c>
      <c r="M35" s="101" t="s">
        <v>4</v>
      </c>
      <c r="N35" s="101" t="s">
        <v>910</v>
      </c>
      <c r="O35" s="101" t="s">
        <v>910</v>
      </c>
    </row>
    <row r="36" spans="1:15" ht="15" customHeight="1" x14ac:dyDescent="0.15">
      <c r="A36" s="102">
        <v>35</v>
      </c>
      <c r="B36" s="103" t="str">
        <f>HYPERLINK("#'1-1-35'!A1","1-1-35")</f>
        <v>1-1-35</v>
      </c>
      <c r="C36" s="101" t="s">
        <v>49</v>
      </c>
      <c r="D36" s="101" t="s">
        <v>371</v>
      </c>
      <c r="E36" s="101" t="s">
        <v>1136</v>
      </c>
      <c r="F36" s="101" t="s">
        <v>373</v>
      </c>
      <c r="G36" s="102" t="s">
        <v>1198</v>
      </c>
      <c r="H36" s="102" t="s">
        <v>429</v>
      </c>
      <c r="I36" s="102" t="s">
        <v>4</v>
      </c>
      <c r="J36" s="102" t="s">
        <v>910</v>
      </c>
      <c r="K36" s="102" t="s">
        <v>910</v>
      </c>
      <c r="L36" s="101" t="s">
        <v>429</v>
      </c>
      <c r="M36" s="101" t="s">
        <v>4</v>
      </c>
      <c r="N36" s="101" t="s">
        <v>910</v>
      </c>
      <c r="O36" s="101" t="s">
        <v>910</v>
      </c>
    </row>
    <row r="37" spans="1:15" ht="15" customHeight="1" x14ac:dyDescent="0.15">
      <c r="A37" s="102">
        <v>36</v>
      </c>
      <c r="B37" s="103" t="str">
        <f>HYPERLINK("#'1-2-1'!A1","1-2-1")</f>
        <v>1-2-1</v>
      </c>
      <c r="C37" s="101" t="s">
        <v>49</v>
      </c>
      <c r="D37" s="101" t="s">
        <v>954</v>
      </c>
      <c r="E37" s="101" t="s">
        <v>372</v>
      </c>
      <c r="F37" s="101" t="s">
        <v>955</v>
      </c>
      <c r="G37" s="102" t="s">
        <v>909</v>
      </c>
      <c r="H37" s="102" t="s">
        <v>429</v>
      </c>
      <c r="I37" s="102" t="s">
        <v>4</v>
      </c>
      <c r="J37" s="102" t="s">
        <v>910</v>
      </c>
      <c r="K37" s="102" t="s">
        <v>910</v>
      </c>
      <c r="L37" s="101" t="s">
        <v>429</v>
      </c>
      <c r="M37" s="101" t="s">
        <v>4</v>
      </c>
      <c r="N37" s="101" t="s">
        <v>910</v>
      </c>
      <c r="O37" s="101" t="s">
        <v>910</v>
      </c>
    </row>
    <row r="38" spans="1:15" ht="15" customHeight="1" x14ac:dyDescent="0.15">
      <c r="A38" s="102">
        <v>37</v>
      </c>
      <c r="B38" s="103" t="str">
        <f>HYPERLINK("#'1-2-2'!A1","1-2-2")</f>
        <v>1-2-2</v>
      </c>
      <c r="C38" s="101" t="s">
        <v>49</v>
      </c>
      <c r="D38" s="101" t="s">
        <v>954</v>
      </c>
      <c r="E38" s="101" t="s">
        <v>911</v>
      </c>
      <c r="F38" s="101" t="s">
        <v>955</v>
      </c>
      <c r="G38" s="102" t="s">
        <v>912</v>
      </c>
      <c r="H38" s="102" t="s">
        <v>429</v>
      </c>
      <c r="I38" s="102" t="s">
        <v>4</v>
      </c>
      <c r="J38" s="102" t="s">
        <v>910</v>
      </c>
      <c r="K38" s="102" t="s">
        <v>910</v>
      </c>
      <c r="L38" s="101" t="s">
        <v>429</v>
      </c>
      <c r="M38" s="101" t="s">
        <v>4</v>
      </c>
      <c r="N38" s="101" t="s">
        <v>910</v>
      </c>
      <c r="O38" s="101" t="s">
        <v>910</v>
      </c>
    </row>
    <row r="39" spans="1:15" ht="15" customHeight="1" x14ac:dyDescent="0.15">
      <c r="A39" s="102">
        <v>38</v>
      </c>
      <c r="B39" s="103" t="str">
        <f>HYPERLINK("#'1-2-3'!A1","1-2-3")</f>
        <v>1-2-3</v>
      </c>
      <c r="C39" s="101" t="s">
        <v>49</v>
      </c>
      <c r="D39" s="101" t="s">
        <v>954</v>
      </c>
      <c r="E39" s="101" t="s">
        <v>913</v>
      </c>
      <c r="F39" s="101" t="s">
        <v>955</v>
      </c>
      <c r="G39" s="102" t="s">
        <v>914</v>
      </c>
      <c r="H39" s="102" t="s">
        <v>429</v>
      </c>
      <c r="I39" s="102" t="s">
        <v>4</v>
      </c>
      <c r="J39" s="102" t="s">
        <v>910</v>
      </c>
      <c r="K39" s="102" t="s">
        <v>910</v>
      </c>
      <c r="L39" s="101" t="s">
        <v>429</v>
      </c>
      <c r="M39" s="101" t="s">
        <v>4</v>
      </c>
      <c r="N39" s="101" t="s">
        <v>910</v>
      </c>
      <c r="O39" s="101" t="s">
        <v>910</v>
      </c>
    </row>
    <row r="40" spans="1:15" ht="15" customHeight="1" x14ac:dyDescent="0.15">
      <c r="A40" s="102">
        <v>39</v>
      </c>
      <c r="B40" s="103" t="str">
        <f>HYPERLINK("#'1-2-4'!A1","1-2-4")</f>
        <v>1-2-4</v>
      </c>
      <c r="C40" s="101" t="s">
        <v>49</v>
      </c>
      <c r="D40" s="101" t="s">
        <v>954</v>
      </c>
      <c r="E40" s="101" t="s">
        <v>915</v>
      </c>
      <c r="F40" s="101" t="s">
        <v>955</v>
      </c>
      <c r="G40" s="102" t="s">
        <v>916</v>
      </c>
      <c r="H40" s="102" t="s">
        <v>429</v>
      </c>
      <c r="I40" s="102" t="s">
        <v>4</v>
      </c>
      <c r="J40" s="102" t="s">
        <v>910</v>
      </c>
      <c r="K40" s="102" t="s">
        <v>910</v>
      </c>
      <c r="L40" s="101" t="s">
        <v>429</v>
      </c>
      <c r="M40" s="101" t="s">
        <v>4</v>
      </c>
      <c r="N40" s="101" t="s">
        <v>910</v>
      </c>
      <c r="O40" s="101" t="s">
        <v>910</v>
      </c>
    </row>
    <row r="41" spans="1:15" ht="15" customHeight="1" x14ac:dyDescent="0.15">
      <c r="A41" s="102">
        <v>40</v>
      </c>
      <c r="B41" s="103" t="str">
        <f>HYPERLINK("#'1-2-5'!A1","1-2-5")</f>
        <v>1-2-5</v>
      </c>
      <c r="C41" s="101" t="s">
        <v>49</v>
      </c>
      <c r="D41" s="101" t="s">
        <v>954</v>
      </c>
      <c r="E41" s="101" t="s">
        <v>1102</v>
      </c>
      <c r="F41" s="101" t="s">
        <v>955</v>
      </c>
      <c r="G41" s="102" t="s">
        <v>917</v>
      </c>
      <c r="H41" s="102" t="s">
        <v>429</v>
      </c>
      <c r="I41" s="102" t="s">
        <v>4</v>
      </c>
      <c r="J41" s="102" t="s">
        <v>910</v>
      </c>
      <c r="K41" s="102" t="s">
        <v>910</v>
      </c>
      <c r="L41" s="101" t="s">
        <v>429</v>
      </c>
      <c r="M41" s="101" t="s">
        <v>4</v>
      </c>
      <c r="N41" s="101" t="s">
        <v>910</v>
      </c>
      <c r="O41" s="101" t="s">
        <v>910</v>
      </c>
    </row>
    <row r="42" spans="1:15" ht="15" customHeight="1" x14ac:dyDescent="0.15">
      <c r="A42" s="102">
        <v>41</v>
      </c>
      <c r="B42" s="103" t="str">
        <f>HYPERLINK("#'1-2-6'!A1","1-2-6")</f>
        <v>1-2-6</v>
      </c>
      <c r="C42" s="101" t="s">
        <v>49</v>
      </c>
      <c r="D42" s="101" t="s">
        <v>954</v>
      </c>
      <c r="E42" s="101" t="s">
        <v>1103</v>
      </c>
      <c r="F42" s="101" t="s">
        <v>956</v>
      </c>
      <c r="G42" s="102" t="s">
        <v>919</v>
      </c>
      <c r="H42" s="102" t="s">
        <v>429</v>
      </c>
      <c r="I42" s="102" t="s">
        <v>4</v>
      </c>
      <c r="J42" s="102" t="s">
        <v>910</v>
      </c>
      <c r="K42" s="102" t="s">
        <v>910</v>
      </c>
      <c r="L42" s="101" t="s">
        <v>429</v>
      </c>
      <c r="M42" s="101" t="s">
        <v>4</v>
      </c>
      <c r="N42" s="101" t="s">
        <v>910</v>
      </c>
      <c r="O42" s="101" t="s">
        <v>910</v>
      </c>
    </row>
    <row r="43" spans="1:15" ht="15" customHeight="1" x14ac:dyDescent="0.15">
      <c r="A43" s="102">
        <v>42</v>
      </c>
      <c r="B43" s="103" t="str">
        <f>HYPERLINK("#'1-2-7'!A1","1-2-7")</f>
        <v>1-2-7</v>
      </c>
      <c r="C43" s="101" t="s">
        <v>49</v>
      </c>
      <c r="D43" s="101" t="s">
        <v>954</v>
      </c>
      <c r="E43" s="101" t="s">
        <v>920</v>
      </c>
      <c r="F43" s="101" t="s">
        <v>955</v>
      </c>
      <c r="G43" s="102" t="s">
        <v>921</v>
      </c>
      <c r="H43" s="102" t="s">
        <v>429</v>
      </c>
      <c r="I43" s="102" t="s">
        <v>4</v>
      </c>
      <c r="J43" s="102" t="s">
        <v>910</v>
      </c>
      <c r="K43" s="102" t="s">
        <v>910</v>
      </c>
      <c r="L43" s="101" t="s">
        <v>429</v>
      </c>
      <c r="M43" s="101" t="s">
        <v>4</v>
      </c>
      <c r="N43" s="101" t="s">
        <v>910</v>
      </c>
      <c r="O43" s="101" t="s">
        <v>910</v>
      </c>
    </row>
    <row r="44" spans="1:15" ht="15" customHeight="1" x14ac:dyDescent="0.15">
      <c r="A44" s="102">
        <v>43</v>
      </c>
      <c r="B44" s="103" t="str">
        <f>HYPERLINK("#'1-2-8'!A1","1-2-8")</f>
        <v>1-2-8</v>
      </c>
      <c r="C44" s="101" t="s">
        <v>49</v>
      </c>
      <c r="D44" s="101" t="s">
        <v>954</v>
      </c>
      <c r="E44" s="101" t="s">
        <v>922</v>
      </c>
      <c r="F44" s="101" t="s">
        <v>955</v>
      </c>
      <c r="G44" s="102" t="s">
        <v>923</v>
      </c>
      <c r="H44" s="102" t="s">
        <v>429</v>
      </c>
      <c r="I44" s="102" t="s">
        <v>4</v>
      </c>
      <c r="J44" s="102" t="s">
        <v>910</v>
      </c>
      <c r="K44" s="102" t="s">
        <v>910</v>
      </c>
      <c r="L44" s="101" t="s">
        <v>429</v>
      </c>
      <c r="M44" s="101" t="s">
        <v>4</v>
      </c>
      <c r="N44" s="101" t="s">
        <v>910</v>
      </c>
      <c r="O44" s="101" t="s">
        <v>910</v>
      </c>
    </row>
    <row r="45" spans="1:15" ht="15" customHeight="1" x14ac:dyDescent="0.15">
      <c r="A45" s="102">
        <v>44</v>
      </c>
      <c r="B45" s="103" t="str">
        <f>HYPERLINK("#'1-2-9'!A1","1-2-9")</f>
        <v>1-2-9</v>
      </c>
      <c r="C45" s="101" t="s">
        <v>49</v>
      </c>
      <c r="D45" s="101" t="s">
        <v>954</v>
      </c>
      <c r="E45" s="101" t="s">
        <v>924</v>
      </c>
      <c r="F45" s="101" t="s">
        <v>955</v>
      </c>
      <c r="G45" s="102" t="s">
        <v>925</v>
      </c>
      <c r="H45" s="102" t="s">
        <v>429</v>
      </c>
      <c r="I45" s="102" t="s">
        <v>4</v>
      </c>
      <c r="J45" s="102" t="s">
        <v>910</v>
      </c>
      <c r="K45" s="102" t="s">
        <v>910</v>
      </c>
      <c r="L45" s="101" t="s">
        <v>429</v>
      </c>
      <c r="M45" s="101" t="s">
        <v>4</v>
      </c>
      <c r="N45" s="101" t="s">
        <v>910</v>
      </c>
      <c r="O45" s="101" t="s">
        <v>910</v>
      </c>
    </row>
    <row r="46" spans="1:15" ht="15" customHeight="1" x14ac:dyDescent="0.15">
      <c r="A46" s="102">
        <v>45</v>
      </c>
      <c r="B46" s="103" t="str">
        <f>HYPERLINK("#'1-2-10'!A1","1-2-10")</f>
        <v>1-2-10</v>
      </c>
      <c r="C46" s="101" t="s">
        <v>49</v>
      </c>
      <c r="D46" s="101" t="s">
        <v>954</v>
      </c>
      <c r="E46" s="101" t="s">
        <v>926</v>
      </c>
      <c r="F46" s="101" t="s">
        <v>955</v>
      </c>
      <c r="G46" s="102" t="s">
        <v>927</v>
      </c>
      <c r="H46" s="102" t="s">
        <v>429</v>
      </c>
      <c r="I46" s="102" t="s">
        <v>4</v>
      </c>
      <c r="J46" s="102" t="s">
        <v>910</v>
      </c>
      <c r="K46" s="102" t="s">
        <v>910</v>
      </c>
      <c r="L46" s="101" t="s">
        <v>429</v>
      </c>
      <c r="M46" s="101" t="s">
        <v>4</v>
      </c>
      <c r="N46" s="101" t="s">
        <v>910</v>
      </c>
      <c r="O46" s="101" t="s">
        <v>910</v>
      </c>
    </row>
    <row r="47" spans="1:15" ht="15" customHeight="1" x14ac:dyDescent="0.15">
      <c r="A47" s="102">
        <v>46</v>
      </c>
      <c r="B47" s="103" t="str">
        <f>HYPERLINK("#'1-2-11'!A1","1-2-11")</f>
        <v>1-2-11</v>
      </c>
      <c r="C47" s="101" t="s">
        <v>49</v>
      </c>
      <c r="D47" s="101" t="s">
        <v>954</v>
      </c>
      <c r="E47" s="101" t="s">
        <v>928</v>
      </c>
      <c r="F47" s="101" t="s">
        <v>955</v>
      </c>
      <c r="G47" s="102" t="s">
        <v>929</v>
      </c>
      <c r="H47" s="102" t="s">
        <v>429</v>
      </c>
      <c r="I47" s="102" t="s">
        <v>4</v>
      </c>
      <c r="J47" s="102" t="s">
        <v>910</v>
      </c>
      <c r="K47" s="102" t="s">
        <v>910</v>
      </c>
      <c r="L47" s="101" t="s">
        <v>429</v>
      </c>
      <c r="M47" s="101" t="s">
        <v>4</v>
      </c>
      <c r="N47" s="101" t="s">
        <v>910</v>
      </c>
      <c r="O47" s="101" t="s">
        <v>910</v>
      </c>
    </row>
    <row r="48" spans="1:15" ht="15" customHeight="1" x14ac:dyDescent="0.15">
      <c r="A48" s="102">
        <v>47</v>
      </c>
      <c r="B48" s="103" t="str">
        <f>HYPERLINK("#'1-2-12'!A1","1-2-12")</f>
        <v>1-2-12</v>
      </c>
      <c r="C48" s="101" t="s">
        <v>49</v>
      </c>
      <c r="D48" s="101" t="s">
        <v>954</v>
      </c>
      <c r="E48" s="101" t="s">
        <v>1104</v>
      </c>
      <c r="F48" s="101" t="s">
        <v>955</v>
      </c>
      <c r="G48" s="102" t="s">
        <v>1194</v>
      </c>
      <c r="H48" s="102" t="s">
        <v>429</v>
      </c>
      <c r="I48" s="102" t="s">
        <v>4</v>
      </c>
      <c r="J48" s="102" t="s">
        <v>910</v>
      </c>
      <c r="K48" s="102" t="s">
        <v>910</v>
      </c>
      <c r="L48" s="101" t="s">
        <v>429</v>
      </c>
      <c r="M48" s="101" t="s">
        <v>4</v>
      </c>
      <c r="N48" s="101" t="s">
        <v>910</v>
      </c>
      <c r="O48" s="101" t="s">
        <v>910</v>
      </c>
    </row>
    <row r="49" spans="1:15" ht="15" customHeight="1" x14ac:dyDescent="0.15">
      <c r="A49" s="102">
        <v>48</v>
      </c>
      <c r="B49" s="103" t="str">
        <f>HYPERLINK("#'1-2-13'!A1","1-2-13")</f>
        <v>1-2-13</v>
      </c>
      <c r="C49" s="101" t="s">
        <v>49</v>
      </c>
      <c r="D49" s="101" t="s">
        <v>954</v>
      </c>
      <c r="E49" s="101" t="s">
        <v>1105</v>
      </c>
      <c r="F49" s="101" t="s">
        <v>955</v>
      </c>
      <c r="G49" s="102" t="s">
        <v>1199</v>
      </c>
      <c r="H49" s="102" t="s">
        <v>429</v>
      </c>
      <c r="I49" s="102" t="s">
        <v>4</v>
      </c>
      <c r="J49" s="102" t="s">
        <v>910</v>
      </c>
      <c r="K49" s="102" t="s">
        <v>910</v>
      </c>
      <c r="L49" s="101" t="s">
        <v>429</v>
      </c>
      <c r="M49" s="101" t="s">
        <v>4</v>
      </c>
      <c r="N49" s="101" t="s">
        <v>910</v>
      </c>
      <c r="O49" s="101" t="s">
        <v>910</v>
      </c>
    </row>
    <row r="50" spans="1:15" ht="15" customHeight="1" x14ac:dyDescent="0.15">
      <c r="A50" s="102">
        <v>49</v>
      </c>
      <c r="B50" s="103" t="str">
        <f>HYPERLINK("#'1-2-14'!A1","1-2-14")</f>
        <v>1-2-14</v>
      </c>
      <c r="C50" s="101" t="s">
        <v>49</v>
      </c>
      <c r="D50" s="101" t="s">
        <v>954</v>
      </c>
      <c r="E50" s="101" t="s">
        <v>1107</v>
      </c>
      <c r="F50" s="101" t="s">
        <v>955</v>
      </c>
      <c r="G50" s="102" t="s">
        <v>1196</v>
      </c>
      <c r="H50" s="102" t="s">
        <v>429</v>
      </c>
      <c r="I50" s="102" t="s">
        <v>4</v>
      </c>
      <c r="J50" s="102" t="s">
        <v>910</v>
      </c>
      <c r="K50" s="102" t="s">
        <v>910</v>
      </c>
      <c r="L50" s="101" t="s">
        <v>429</v>
      </c>
      <c r="M50" s="101" t="s">
        <v>4</v>
      </c>
      <c r="N50" s="101" t="s">
        <v>910</v>
      </c>
      <c r="O50" s="101" t="s">
        <v>910</v>
      </c>
    </row>
    <row r="51" spans="1:15" ht="15" customHeight="1" x14ac:dyDescent="0.15">
      <c r="A51" s="102">
        <v>50</v>
      </c>
      <c r="B51" s="103" t="str">
        <f>HYPERLINK("#'1-2-15'!A1","1-2-15")</f>
        <v>1-2-15</v>
      </c>
      <c r="C51" s="101" t="s">
        <v>49</v>
      </c>
      <c r="D51" s="101" t="s">
        <v>954</v>
      </c>
      <c r="E51" s="101" t="s">
        <v>1109</v>
      </c>
      <c r="F51" s="101" t="s">
        <v>955</v>
      </c>
      <c r="G51" s="102" t="s">
        <v>1200</v>
      </c>
      <c r="H51" s="102" t="s">
        <v>429</v>
      </c>
      <c r="I51" s="102" t="s">
        <v>4</v>
      </c>
      <c r="J51" s="102" t="s">
        <v>910</v>
      </c>
      <c r="K51" s="102" t="s">
        <v>910</v>
      </c>
      <c r="L51" s="101" t="s">
        <v>429</v>
      </c>
      <c r="M51" s="101" t="s">
        <v>4</v>
      </c>
      <c r="N51" s="101" t="s">
        <v>910</v>
      </c>
      <c r="O51" s="101" t="s">
        <v>910</v>
      </c>
    </row>
    <row r="52" spans="1:15" ht="15" customHeight="1" x14ac:dyDescent="0.15">
      <c r="A52" s="102">
        <v>51</v>
      </c>
      <c r="B52" s="103" t="str">
        <f>HYPERLINK("#'1-2-16'!A1","1-2-16")</f>
        <v>1-2-16</v>
      </c>
      <c r="C52" s="101" t="s">
        <v>49</v>
      </c>
      <c r="D52" s="101" t="s">
        <v>954</v>
      </c>
      <c r="E52" s="101" t="s">
        <v>1111</v>
      </c>
      <c r="F52" s="101" t="s">
        <v>955</v>
      </c>
      <c r="G52" s="102" t="s">
        <v>933</v>
      </c>
      <c r="H52" s="102" t="s">
        <v>429</v>
      </c>
      <c r="I52" s="102" t="s">
        <v>4</v>
      </c>
      <c r="J52" s="102" t="s">
        <v>910</v>
      </c>
      <c r="K52" s="102" t="s">
        <v>910</v>
      </c>
      <c r="L52" s="101" t="s">
        <v>429</v>
      </c>
      <c r="M52" s="101" t="s">
        <v>4</v>
      </c>
      <c r="N52" s="101" t="s">
        <v>910</v>
      </c>
      <c r="O52" s="101" t="s">
        <v>910</v>
      </c>
    </row>
    <row r="53" spans="1:15" ht="15" customHeight="1" x14ac:dyDescent="0.15">
      <c r="A53" s="102">
        <v>52</v>
      </c>
      <c r="B53" s="103" t="str">
        <f>HYPERLINK("#'1-2-17'!A1","1-2-17")</f>
        <v>1-2-17</v>
      </c>
      <c r="C53" s="101" t="s">
        <v>49</v>
      </c>
      <c r="D53" s="101" t="s">
        <v>954</v>
      </c>
      <c r="E53" s="101" t="s">
        <v>1113</v>
      </c>
      <c r="F53" s="101" t="s">
        <v>955</v>
      </c>
      <c r="G53" s="102" t="s">
        <v>934</v>
      </c>
      <c r="H53" s="102" t="s">
        <v>429</v>
      </c>
      <c r="I53" s="102" t="s">
        <v>4</v>
      </c>
      <c r="J53" s="102" t="s">
        <v>910</v>
      </c>
      <c r="K53" s="102" t="s">
        <v>910</v>
      </c>
      <c r="L53" s="101" t="s">
        <v>429</v>
      </c>
      <c r="M53" s="101" t="s">
        <v>4</v>
      </c>
      <c r="N53" s="101" t="s">
        <v>910</v>
      </c>
      <c r="O53" s="101" t="s">
        <v>910</v>
      </c>
    </row>
    <row r="54" spans="1:15" ht="15" customHeight="1" x14ac:dyDescent="0.15">
      <c r="A54" s="102">
        <v>53</v>
      </c>
      <c r="B54" s="103" t="str">
        <f>HYPERLINK("#'1-2-18'!A1","1-2-18")</f>
        <v>1-2-18</v>
      </c>
      <c r="C54" s="101" t="s">
        <v>49</v>
      </c>
      <c r="D54" s="101" t="s">
        <v>954</v>
      </c>
      <c r="E54" s="101" t="s">
        <v>1115</v>
      </c>
      <c r="F54" s="101" t="s">
        <v>955</v>
      </c>
      <c r="G54" s="102" t="s">
        <v>935</v>
      </c>
      <c r="H54" s="102" t="s">
        <v>429</v>
      </c>
      <c r="I54" s="102" t="s">
        <v>4</v>
      </c>
      <c r="J54" s="102" t="s">
        <v>910</v>
      </c>
      <c r="K54" s="102" t="s">
        <v>910</v>
      </c>
      <c r="L54" s="101" t="s">
        <v>429</v>
      </c>
      <c r="M54" s="101" t="s">
        <v>4</v>
      </c>
      <c r="N54" s="101" t="s">
        <v>910</v>
      </c>
      <c r="O54" s="101" t="s">
        <v>910</v>
      </c>
    </row>
    <row r="55" spans="1:15" ht="15" customHeight="1" x14ac:dyDescent="0.15">
      <c r="A55" s="102">
        <v>54</v>
      </c>
      <c r="B55" s="103" t="str">
        <f>HYPERLINK("#'1-2-19'!A1","1-2-19")</f>
        <v>1-2-19</v>
      </c>
      <c r="C55" s="101" t="s">
        <v>49</v>
      </c>
      <c r="D55" s="101" t="s">
        <v>954</v>
      </c>
      <c r="E55" s="101" t="s">
        <v>1117</v>
      </c>
      <c r="F55" s="101" t="s">
        <v>955</v>
      </c>
      <c r="G55" s="102" t="s">
        <v>936</v>
      </c>
      <c r="H55" s="102" t="s">
        <v>429</v>
      </c>
      <c r="I55" s="102" t="s">
        <v>4</v>
      </c>
      <c r="J55" s="102" t="s">
        <v>910</v>
      </c>
      <c r="K55" s="102" t="s">
        <v>910</v>
      </c>
      <c r="L55" s="101" t="s">
        <v>429</v>
      </c>
      <c r="M55" s="101" t="s">
        <v>4</v>
      </c>
      <c r="N55" s="101" t="s">
        <v>910</v>
      </c>
      <c r="O55" s="101" t="s">
        <v>910</v>
      </c>
    </row>
    <row r="56" spans="1:15" ht="15" customHeight="1" x14ac:dyDescent="0.15">
      <c r="A56" s="102">
        <v>55</v>
      </c>
      <c r="B56" s="103" t="str">
        <f>HYPERLINK("#'1-2-20'!A1","1-2-20")</f>
        <v>1-2-20</v>
      </c>
      <c r="C56" s="101" t="s">
        <v>49</v>
      </c>
      <c r="D56" s="101" t="s">
        <v>954</v>
      </c>
      <c r="E56" s="101" t="s">
        <v>1118</v>
      </c>
      <c r="F56" s="101" t="s">
        <v>955</v>
      </c>
      <c r="G56" s="102" t="s">
        <v>937</v>
      </c>
      <c r="H56" s="102" t="s">
        <v>429</v>
      </c>
      <c r="I56" s="102" t="s">
        <v>4</v>
      </c>
      <c r="J56" s="102" t="s">
        <v>910</v>
      </c>
      <c r="K56" s="102" t="s">
        <v>910</v>
      </c>
      <c r="L56" s="101" t="s">
        <v>429</v>
      </c>
      <c r="M56" s="101" t="s">
        <v>4</v>
      </c>
      <c r="N56" s="101" t="s">
        <v>910</v>
      </c>
      <c r="O56" s="101" t="s">
        <v>910</v>
      </c>
    </row>
    <row r="57" spans="1:15" ht="15" customHeight="1" x14ac:dyDescent="0.15">
      <c r="A57" s="102">
        <v>56</v>
      </c>
      <c r="B57" s="103" t="str">
        <f>HYPERLINK("#'1-2-21'!A1","1-2-21")</f>
        <v>1-2-21</v>
      </c>
      <c r="C57" s="101" t="s">
        <v>49</v>
      </c>
      <c r="D57" s="101" t="s">
        <v>954</v>
      </c>
      <c r="E57" s="101" t="s">
        <v>1120</v>
      </c>
      <c r="F57" s="101" t="s">
        <v>955</v>
      </c>
      <c r="G57" s="102" t="s">
        <v>938</v>
      </c>
      <c r="H57" s="102" t="s">
        <v>429</v>
      </c>
      <c r="I57" s="102" t="s">
        <v>4</v>
      </c>
      <c r="J57" s="102" t="s">
        <v>910</v>
      </c>
      <c r="K57" s="102" t="s">
        <v>910</v>
      </c>
      <c r="L57" s="101" t="s">
        <v>429</v>
      </c>
      <c r="M57" s="101" t="s">
        <v>4</v>
      </c>
      <c r="N57" s="101" t="s">
        <v>910</v>
      </c>
      <c r="O57" s="101" t="s">
        <v>910</v>
      </c>
    </row>
    <row r="58" spans="1:15" ht="15" customHeight="1" x14ac:dyDescent="0.15">
      <c r="A58" s="102">
        <v>57</v>
      </c>
      <c r="B58" s="103" t="str">
        <f>HYPERLINK("#'1-2-22'!A1","1-2-22")</f>
        <v>1-2-22</v>
      </c>
      <c r="C58" s="101" t="s">
        <v>49</v>
      </c>
      <c r="D58" s="101" t="s">
        <v>954</v>
      </c>
      <c r="E58" s="101" t="s">
        <v>1122</v>
      </c>
      <c r="F58" s="101" t="s">
        <v>955</v>
      </c>
      <c r="G58" s="102" t="s">
        <v>939</v>
      </c>
      <c r="H58" s="102" t="s">
        <v>429</v>
      </c>
      <c r="I58" s="102" t="s">
        <v>4</v>
      </c>
      <c r="J58" s="102" t="s">
        <v>910</v>
      </c>
      <c r="K58" s="102" t="s">
        <v>910</v>
      </c>
      <c r="L58" s="101" t="s">
        <v>429</v>
      </c>
      <c r="M58" s="101" t="s">
        <v>4</v>
      </c>
      <c r="N58" s="101" t="s">
        <v>910</v>
      </c>
      <c r="O58" s="101" t="s">
        <v>910</v>
      </c>
    </row>
    <row r="59" spans="1:15" ht="15" customHeight="1" x14ac:dyDescent="0.15">
      <c r="A59" s="102">
        <v>58</v>
      </c>
      <c r="B59" s="103" t="str">
        <f>HYPERLINK("#'1-2-23'!A1","1-2-23")</f>
        <v>1-2-23</v>
      </c>
      <c r="C59" s="101" t="s">
        <v>49</v>
      </c>
      <c r="D59" s="101" t="s">
        <v>954</v>
      </c>
      <c r="E59" s="101" t="s">
        <v>1124</v>
      </c>
      <c r="F59" s="101" t="s">
        <v>955</v>
      </c>
      <c r="G59" s="102" t="s">
        <v>940</v>
      </c>
      <c r="H59" s="102" t="s">
        <v>429</v>
      </c>
      <c r="I59" s="102" t="s">
        <v>4</v>
      </c>
      <c r="J59" s="102" t="s">
        <v>910</v>
      </c>
      <c r="K59" s="102" t="s">
        <v>910</v>
      </c>
      <c r="L59" s="101" t="s">
        <v>429</v>
      </c>
      <c r="M59" s="101" t="s">
        <v>4</v>
      </c>
      <c r="N59" s="101" t="s">
        <v>910</v>
      </c>
      <c r="O59" s="101" t="s">
        <v>910</v>
      </c>
    </row>
    <row r="60" spans="1:15" ht="15" customHeight="1" x14ac:dyDescent="0.15">
      <c r="A60" s="102">
        <v>59</v>
      </c>
      <c r="B60" s="103" t="str">
        <f>HYPERLINK("#'1-2-24'!A1","1-2-24")</f>
        <v>1-2-24</v>
      </c>
      <c r="C60" s="101" t="s">
        <v>49</v>
      </c>
      <c r="D60" s="101" t="s">
        <v>954</v>
      </c>
      <c r="E60" s="101" t="s">
        <v>1125</v>
      </c>
      <c r="F60" s="101" t="s">
        <v>955</v>
      </c>
      <c r="G60" s="102" t="s">
        <v>941</v>
      </c>
      <c r="H60" s="102" t="s">
        <v>429</v>
      </c>
      <c r="I60" s="102" t="s">
        <v>4</v>
      </c>
      <c r="J60" s="102" t="s">
        <v>910</v>
      </c>
      <c r="K60" s="102" t="s">
        <v>910</v>
      </c>
      <c r="L60" s="101" t="s">
        <v>429</v>
      </c>
      <c r="M60" s="101" t="s">
        <v>4</v>
      </c>
      <c r="N60" s="101" t="s">
        <v>910</v>
      </c>
      <c r="O60" s="101" t="s">
        <v>910</v>
      </c>
    </row>
    <row r="61" spans="1:15" ht="15" customHeight="1" x14ac:dyDescent="0.15">
      <c r="A61" s="102">
        <v>60</v>
      </c>
      <c r="B61" s="103" t="str">
        <f>HYPERLINK("#'1-2-25'!A1","1-2-25")</f>
        <v>1-2-25</v>
      </c>
      <c r="C61" s="101" t="s">
        <v>49</v>
      </c>
      <c r="D61" s="101" t="s">
        <v>954</v>
      </c>
      <c r="E61" s="101" t="s">
        <v>1137</v>
      </c>
      <c r="F61" s="101" t="s">
        <v>955</v>
      </c>
      <c r="G61" s="102" t="s">
        <v>1201</v>
      </c>
      <c r="H61" s="102" t="s">
        <v>429</v>
      </c>
      <c r="I61" s="102" t="s">
        <v>4</v>
      </c>
      <c r="J61" s="102" t="s">
        <v>910</v>
      </c>
      <c r="K61" s="102" t="s">
        <v>910</v>
      </c>
      <c r="L61" s="101" t="s">
        <v>429</v>
      </c>
      <c r="M61" s="101" t="s">
        <v>4</v>
      </c>
      <c r="N61" s="101" t="s">
        <v>910</v>
      </c>
      <c r="O61" s="101" t="s">
        <v>910</v>
      </c>
    </row>
    <row r="62" spans="1:15" ht="15" customHeight="1" x14ac:dyDescent="0.15">
      <c r="A62" s="102">
        <v>61</v>
      </c>
      <c r="B62" s="103" t="str">
        <f>HYPERLINK("#'1-2-26'!A1","1-2-26")</f>
        <v>1-2-26</v>
      </c>
      <c r="C62" s="101" t="s">
        <v>49</v>
      </c>
      <c r="D62" s="101" t="s">
        <v>954</v>
      </c>
      <c r="E62" s="101" t="s">
        <v>1138</v>
      </c>
      <c r="F62" s="101" t="s">
        <v>955</v>
      </c>
      <c r="G62" s="102" t="s">
        <v>1202</v>
      </c>
      <c r="H62" s="102" t="s">
        <v>429</v>
      </c>
      <c r="I62" s="102" t="s">
        <v>4</v>
      </c>
      <c r="J62" s="102" t="s">
        <v>910</v>
      </c>
      <c r="K62" s="102" t="s">
        <v>910</v>
      </c>
      <c r="L62" s="101" t="s">
        <v>429</v>
      </c>
      <c r="M62" s="101" t="s">
        <v>4</v>
      </c>
      <c r="N62" s="101" t="s">
        <v>910</v>
      </c>
      <c r="O62" s="101" t="s">
        <v>910</v>
      </c>
    </row>
    <row r="63" spans="1:15" ht="15" customHeight="1" x14ac:dyDescent="0.15">
      <c r="A63" s="102">
        <v>62</v>
      </c>
      <c r="B63" s="103" t="str">
        <f>HYPERLINK("#'1-2-27'!A1","1-2-27")</f>
        <v>1-2-27</v>
      </c>
      <c r="C63" s="101" t="s">
        <v>49</v>
      </c>
      <c r="D63" s="101" t="s">
        <v>954</v>
      </c>
      <c r="E63" s="101" t="s">
        <v>1139</v>
      </c>
      <c r="F63" s="101" t="s">
        <v>955</v>
      </c>
      <c r="G63" s="102" t="s">
        <v>1203</v>
      </c>
      <c r="H63" s="102" t="s">
        <v>429</v>
      </c>
      <c r="I63" s="102" t="s">
        <v>4</v>
      </c>
      <c r="J63" s="102" t="s">
        <v>910</v>
      </c>
      <c r="K63" s="102" t="s">
        <v>910</v>
      </c>
      <c r="L63" s="101" t="s">
        <v>429</v>
      </c>
      <c r="M63" s="101" t="s">
        <v>4</v>
      </c>
      <c r="N63" s="101" t="s">
        <v>910</v>
      </c>
      <c r="O63" s="101" t="s">
        <v>910</v>
      </c>
    </row>
    <row r="64" spans="1:15" ht="15" customHeight="1" x14ac:dyDescent="0.15">
      <c r="A64" s="102">
        <v>63</v>
      </c>
      <c r="B64" s="103" t="str">
        <f>HYPERLINK("#'1-2-28'!A1","1-2-28")</f>
        <v>1-2-28</v>
      </c>
      <c r="C64" s="101" t="s">
        <v>49</v>
      </c>
      <c r="D64" s="101" t="s">
        <v>954</v>
      </c>
      <c r="E64" s="101" t="s">
        <v>1140</v>
      </c>
      <c r="F64" s="101" t="s">
        <v>955</v>
      </c>
      <c r="G64" s="102" t="s">
        <v>1204</v>
      </c>
      <c r="H64" s="102" t="s">
        <v>429</v>
      </c>
      <c r="I64" s="102" t="s">
        <v>4</v>
      </c>
      <c r="J64" s="102" t="s">
        <v>910</v>
      </c>
      <c r="K64" s="102" t="s">
        <v>910</v>
      </c>
      <c r="L64" s="101" t="s">
        <v>429</v>
      </c>
      <c r="M64" s="101" t="s">
        <v>4</v>
      </c>
      <c r="N64" s="101" t="s">
        <v>910</v>
      </c>
      <c r="O64" s="101" t="s">
        <v>910</v>
      </c>
    </row>
    <row r="65" spans="1:15" ht="15" customHeight="1" x14ac:dyDescent="0.15">
      <c r="A65" s="102">
        <v>64</v>
      </c>
      <c r="B65" s="103" t="str">
        <f>HYPERLINK("#'1-2-29'!A1","1-2-29")</f>
        <v>1-2-29</v>
      </c>
      <c r="C65" s="101" t="s">
        <v>49</v>
      </c>
      <c r="D65" s="101" t="s">
        <v>954</v>
      </c>
      <c r="E65" s="101" t="s">
        <v>1141</v>
      </c>
      <c r="F65" s="101" t="s">
        <v>955</v>
      </c>
      <c r="G65" s="102" t="s">
        <v>1205</v>
      </c>
      <c r="H65" s="102" t="s">
        <v>429</v>
      </c>
      <c r="I65" s="102" t="s">
        <v>4</v>
      </c>
      <c r="J65" s="102" t="s">
        <v>910</v>
      </c>
      <c r="K65" s="102" t="s">
        <v>910</v>
      </c>
      <c r="L65" s="101" t="s">
        <v>429</v>
      </c>
      <c r="M65" s="101" t="s">
        <v>4</v>
      </c>
      <c r="N65" s="101" t="s">
        <v>910</v>
      </c>
      <c r="O65" s="101" t="s">
        <v>910</v>
      </c>
    </row>
    <row r="66" spans="1:15" ht="15" customHeight="1" x14ac:dyDescent="0.15">
      <c r="A66" s="102">
        <v>65</v>
      </c>
      <c r="B66" s="103" t="str">
        <f>HYPERLINK("#'1-2-30'!A1","1-2-30")</f>
        <v>1-2-30</v>
      </c>
      <c r="C66" s="101" t="s">
        <v>49</v>
      </c>
      <c r="D66" s="101" t="s">
        <v>954</v>
      </c>
      <c r="E66" s="101" t="s">
        <v>1142</v>
      </c>
      <c r="F66" s="101" t="s">
        <v>955</v>
      </c>
      <c r="G66" s="102" t="s">
        <v>1206</v>
      </c>
      <c r="H66" s="102" t="s">
        <v>429</v>
      </c>
      <c r="I66" s="102" t="s">
        <v>4</v>
      </c>
      <c r="J66" s="102" t="s">
        <v>910</v>
      </c>
      <c r="K66" s="102" t="s">
        <v>910</v>
      </c>
      <c r="L66" s="101" t="s">
        <v>429</v>
      </c>
      <c r="M66" s="101" t="s">
        <v>4</v>
      </c>
      <c r="N66" s="101" t="s">
        <v>910</v>
      </c>
      <c r="O66" s="101" t="s">
        <v>910</v>
      </c>
    </row>
    <row r="67" spans="1:15" ht="15" customHeight="1" x14ac:dyDescent="0.15">
      <c r="A67" s="102">
        <v>66</v>
      </c>
      <c r="B67" s="103" t="str">
        <f>HYPERLINK("#'1-2-31'!A1","1-2-31")</f>
        <v>1-2-31</v>
      </c>
      <c r="C67" s="101" t="s">
        <v>49</v>
      </c>
      <c r="D67" s="101" t="s">
        <v>954</v>
      </c>
      <c r="E67" s="101" t="s">
        <v>1143</v>
      </c>
      <c r="F67" s="101" t="s">
        <v>955</v>
      </c>
      <c r="G67" s="102" t="s">
        <v>1207</v>
      </c>
      <c r="H67" s="102" t="s">
        <v>429</v>
      </c>
      <c r="I67" s="102" t="s">
        <v>4</v>
      </c>
      <c r="J67" s="102" t="s">
        <v>910</v>
      </c>
      <c r="K67" s="102" t="s">
        <v>910</v>
      </c>
      <c r="L67" s="101" t="s">
        <v>429</v>
      </c>
      <c r="M67" s="101" t="s">
        <v>4</v>
      </c>
      <c r="N67" s="101" t="s">
        <v>910</v>
      </c>
      <c r="O67" s="101" t="s">
        <v>910</v>
      </c>
    </row>
    <row r="68" spans="1:15" ht="15" customHeight="1" x14ac:dyDescent="0.15">
      <c r="A68" s="102">
        <v>67</v>
      </c>
      <c r="B68" s="103" t="str">
        <f>HYPERLINK("#'2-1-1'!A1","2-1-1")</f>
        <v>2-1-1</v>
      </c>
      <c r="C68" s="101" t="s">
        <v>546</v>
      </c>
      <c r="D68" s="101" t="s">
        <v>957</v>
      </c>
      <c r="E68" s="101" t="s">
        <v>958</v>
      </c>
      <c r="F68" s="101" t="s">
        <v>959</v>
      </c>
      <c r="G68" s="102" t="s">
        <v>939</v>
      </c>
      <c r="H68" s="102" t="s">
        <v>429</v>
      </c>
      <c r="I68" s="102" t="s">
        <v>960</v>
      </c>
      <c r="J68" s="102" t="s">
        <v>961</v>
      </c>
      <c r="K68" s="102" t="s">
        <v>1258</v>
      </c>
      <c r="L68" s="101" t="s">
        <v>429</v>
      </c>
      <c r="M68" s="101" t="s">
        <v>963</v>
      </c>
      <c r="N68" s="101" t="s">
        <v>964</v>
      </c>
      <c r="O68" s="101" t="s">
        <v>965</v>
      </c>
    </row>
    <row r="69" spans="1:15" ht="15" customHeight="1" x14ac:dyDescent="0.15">
      <c r="A69" s="102">
        <v>68</v>
      </c>
      <c r="B69" s="103" t="str">
        <f>HYPERLINK("#'2-1-2'!A1","2-1-2")</f>
        <v>2-1-2</v>
      </c>
      <c r="C69" s="101" t="s">
        <v>546</v>
      </c>
      <c r="D69" s="101" t="s">
        <v>957</v>
      </c>
      <c r="E69" s="101" t="s">
        <v>966</v>
      </c>
      <c r="F69" s="101" t="s">
        <v>959</v>
      </c>
      <c r="G69" s="102" t="s">
        <v>1208</v>
      </c>
      <c r="H69" s="102" t="s">
        <v>429</v>
      </c>
      <c r="I69" s="102" t="s">
        <v>960</v>
      </c>
      <c r="J69" s="102" t="s">
        <v>961</v>
      </c>
      <c r="K69" s="102" t="s">
        <v>1079</v>
      </c>
      <c r="L69" s="101" t="s">
        <v>429</v>
      </c>
      <c r="M69" s="101" t="s">
        <v>963</v>
      </c>
      <c r="N69" s="101" t="s">
        <v>964</v>
      </c>
      <c r="O69" s="101" t="s">
        <v>965</v>
      </c>
    </row>
    <row r="70" spans="1:15" ht="15" customHeight="1" x14ac:dyDescent="0.15">
      <c r="A70" s="102">
        <v>69</v>
      </c>
      <c r="B70" s="103" t="str">
        <f>HYPERLINK("#'2-1-3'!A1","2-1-3")</f>
        <v>2-1-3</v>
      </c>
      <c r="C70" s="101" t="s">
        <v>546</v>
      </c>
      <c r="D70" s="101" t="s">
        <v>957</v>
      </c>
      <c r="E70" s="101" t="s">
        <v>967</v>
      </c>
      <c r="F70" s="101" t="s">
        <v>968</v>
      </c>
      <c r="G70" s="102" t="s">
        <v>1209</v>
      </c>
      <c r="H70" s="102" t="s">
        <v>429</v>
      </c>
      <c r="I70" s="102" t="s">
        <v>960</v>
      </c>
      <c r="J70" s="102" t="s">
        <v>961</v>
      </c>
      <c r="K70" s="102" t="s">
        <v>1079</v>
      </c>
      <c r="L70" s="101" t="s">
        <v>429</v>
      </c>
      <c r="M70" s="101" t="s">
        <v>963</v>
      </c>
      <c r="N70" s="101" t="s">
        <v>964</v>
      </c>
      <c r="O70" s="101" t="s">
        <v>965</v>
      </c>
    </row>
    <row r="71" spans="1:15" ht="15" customHeight="1" x14ac:dyDescent="0.15">
      <c r="A71" s="102">
        <v>70</v>
      </c>
      <c r="B71" s="103" t="str">
        <f>HYPERLINK("#'2-1-4'!A1","2-1-4")</f>
        <v>2-1-4</v>
      </c>
      <c r="C71" s="101" t="s">
        <v>546</v>
      </c>
      <c r="D71" s="101" t="s">
        <v>957</v>
      </c>
      <c r="E71" s="101" t="s">
        <v>969</v>
      </c>
      <c r="F71" s="101" t="s">
        <v>968</v>
      </c>
      <c r="G71" s="102" t="s">
        <v>1210</v>
      </c>
      <c r="H71" s="102" t="s">
        <v>429</v>
      </c>
      <c r="I71" s="102" t="s">
        <v>960</v>
      </c>
      <c r="J71" s="102" t="s">
        <v>961</v>
      </c>
      <c r="K71" s="102" t="s">
        <v>1079</v>
      </c>
      <c r="L71" s="101" t="s">
        <v>429</v>
      </c>
      <c r="M71" s="101" t="s">
        <v>963</v>
      </c>
      <c r="N71" s="101" t="s">
        <v>964</v>
      </c>
      <c r="O71" s="101" t="s">
        <v>965</v>
      </c>
    </row>
    <row r="72" spans="1:15" ht="15" customHeight="1" x14ac:dyDescent="0.15">
      <c r="A72" s="102">
        <v>71</v>
      </c>
      <c r="B72" s="103" t="str">
        <f>HYPERLINK("#'2-1-5'!A1","2-1-5")</f>
        <v>2-1-5</v>
      </c>
      <c r="C72" s="101" t="s">
        <v>546</v>
      </c>
      <c r="D72" s="101" t="s">
        <v>957</v>
      </c>
      <c r="E72" s="101" t="s">
        <v>1144</v>
      </c>
      <c r="F72" s="101" t="s">
        <v>968</v>
      </c>
      <c r="G72" s="102" t="s">
        <v>1211</v>
      </c>
      <c r="H72" s="102" t="s">
        <v>429</v>
      </c>
      <c r="I72" s="102" t="s">
        <v>960</v>
      </c>
      <c r="J72" s="102" t="s">
        <v>961</v>
      </c>
      <c r="K72" s="102" t="s">
        <v>1079</v>
      </c>
      <c r="L72" s="101" t="s">
        <v>429</v>
      </c>
      <c r="M72" s="101" t="s">
        <v>963</v>
      </c>
      <c r="N72" s="101" t="s">
        <v>964</v>
      </c>
      <c r="O72" s="101" t="s">
        <v>965</v>
      </c>
    </row>
    <row r="73" spans="1:15" ht="15" customHeight="1" x14ac:dyDescent="0.15">
      <c r="A73" s="102">
        <v>72</v>
      </c>
      <c r="B73" s="103" t="str">
        <f>HYPERLINK("#'2-1-6'!A1","2-1-6")</f>
        <v>2-1-6</v>
      </c>
      <c r="C73" s="101" t="s">
        <v>546</v>
      </c>
      <c r="D73" s="101" t="s">
        <v>957</v>
      </c>
      <c r="E73" s="101" t="s">
        <v>970</v>
      </c>
      <c r="F73" s="101" t="s">
        <v>959</v>
      </c>
      <c r="G73" s="102" t="s">
        <v>1212</v>
      </c>
      <c r="H73" s="102" t="s">
        <v>429</v>
      </c>
      <c r="I73" s="102" t="s">
        <v>960</v>
      </c>
      <c r="J73" s="102" t="s">
        <v>961</v>
      </c>
      <c r="K73" s="102" t="s">
        <v>1079</v>
      </c>
      <c r="L73" s="101" t="s">
        <v>429</v>
      </c>
      <c r="M73" s="101" t="s">
        <v>963</v>
      </c>
      <c r="N73" s="101" t="s">
        <v>964</v>
      </c>
      <c r="O73" s="101" t="s">
        <v>965</v>
      </c>
    </row>
    <row r="74" spans="1:15" ht="15" customHeight="1" x14ac:dyDescent="0.15">
      <c r="A74" s="102">
        <v>73</v>
      </c>
      <c r="B74" s="103" t="str">
        <f>HYPERLINK("#'2-1-7'!A1","2-1-7")</f>
        <v>2-1-7</v>
      </c>
      <c r="C74" s="101" t="s">
        <v>546</v>
      </c>
      <c r="D74" s="101" t="s">
        <v>957</v>
      </c>
      <c r="E74" s="101" t="s">
        <v>971</v>
      </c>
      <c r="F74" s="101" t="s">
        <v>959</v>
      </c>
      <c r="G74" s="102" t="s">
        <v>1213</v>
      </c>
      <c r="H74" s="102" t="s">
        <v>429</v>
      </c>
      <c r="I74" s="102" t="s">
        <v>960</v>
      </c>
      <c r="J74" s="102" t="s">
        <v>961</v>
      </c>
      <c r="K74" s="102" t="s">
        <v>1079</v>
      </c>
      <c r="L74" s="101" t="s">
        <v>429</v>
      </c>
      <c r="M74" s="101" t="s">
        <v>963</v>
      </c>
      <c r="N74" s="101" t="s">
        <v>964</v>
      </c>
      <c r="O74" s="101" t="s">
        <v>965</v>
      </c>
    </row>
    <row r="75" spans="1:15" ht="15" customHeight="1" x14ac:dyDescent="0.15">
      <c r="A75" s="102">
        <v>74</v>
      </c>
      <c r="B75" s="103" t="str">
        <f>HYPERLINK("#'2-1-8'!A1","2-1-8")</f>
        <v>2-1-8</v>
      </c>
      <c r="C75" s="101" t="s">
        <v>546</v>
      </c>
      <c r="D75" s="101" t="s">
        <v>957</v>
      </c>
      <c r="E75" s="101" t="s">
        <v>972</v>
      </c>
      <c r="F75" s="101" t="s">
        <v>959</v>
      </c>
      <c r="G75" s="102" t="s">
        <v>1214</v>
      </c>
      <c r="H75" s="102" t="s">
        <v>429</v>
      </c>
      <c r="I75" s="102" t="s">
        <v>960</v>
      </c>
      <c r="J75" s="102" t="s">
        <v>961</v>
      </c>
      <c r="K75" s="102" t="s">
        <v>1079</v>
      </c>
      <c r="L75" s="101" t="s">
        <v>429</v>
      </c>
      <c r="M75" s="101" t="s">
        <v>963</v>
      </c>
      <c r="N75" s="101" t="s">
        <v>964</v>
      </c>
      <c r="O75" s="101" t="s">
        <v>965</v>
      </c>
    </row>
    <row r="76" spans="1:15" ht="15" customHeight="1" x14ac:dyDescent="0.15">
      <c r="A76" s="102">
        <v>75</v>
      </c>
      <c r="B76" s="103" t="str">
        <f>HYPERLINK("#'2-1-9'!A1","2-1-9")</f>
        <v>2-1-9</v>
      </c>
      <c r="C76" s="101" t="s">
        <v>546</v>
      </c>
      <c r="D76" s="101" t="s">
        <v>957</v>
      </c>
      <c r="E76" s="101" t="s">
        <v>973</v>
      </c>
      <c r="F76" s="101" t="s">
        <v>959</v>
      </c>
      <c r="G76" s="102" t="s">
        <v>1215</v>
      </c>
      <c r="H76" s="102" t="s">
        <v>429</v>
      </c>
      <c r="I76" s="102" t="s">
        <v>960</v>
      </c>
      <c r="J76" s="102" t="s">
        <v>961</v>
      </c>
      <c r="K76" s="102" t="s">
        <v>1079</v>
      </c>
      <c r="L76" s="101" t="s">
        <v>429</v>
      </c>
      <c r="M76" s="101" t="s">
        <v>963</v>
      </c>
      <c r="N76" s="101" t="s">
        <v>964</v>
      </c>
      <c r="O76" s="101" t="s">
        <v>965</v>
      </c>
    </row>
    <row r="77" spans="1:15" ht="15" customHeight="1" x14ac:dyDescent="0.15">
      <c r="A77" s="102">
        <v>76</v>
      </c>
      <c r="B77" s="103" t="str">
        <f>HYPERLINK("#'2-1-10'!A1","2-1-10")</f>
        <v>2-1-10</v>
      </c>
      <c r="C77" s="101" t="s">
        <v>546</v>
      </c>
      <c r="D77" s="101" t="s">
        <v>957</v>
      </c>
      <c r="E77" s="101" t="s">
        <v>974</v>
      </c>
      <c r="F77" s="101" t="s">
        <v>959</v>
      </c>
      <c r="G77" s="102" t="s">
        <v>1216</v>
      </c>
      <c r="H77" s="102" t="s">
        <v>429</v>
      </c>
      <c r="I77" s="102" t="s">
        <v>960</v>
      </c>
      <c r="J77" s="102" t="s">
        <v>961</v>
      </c>
      <c r="K77" s="102" t="s">
        <v>1079</v>
      </c>
      <c r="L77" s="101" t="s">
        <v>429</v>
      </c>
      <c r="M77" s="101" t="s">
        <v>963</v>
      </c>
      <c r="N77" s="101" t="s">
        <v>964</v>
      </c>
      <c r="O77" s="101" t="s">
        <v>965</v>
      </c>
    </row>
    <row r="78" spans="1:15" ht="15" customHeight="1" x14ac:dyDescent="0.15">
      <c r="A78" s="102">
        <v>77</v>
      </c>
      <c r="B78" s="103" t="str">
        <f>HYPERLINK("#'2-1-11'!A1","2-1-11")</f>
        <v>2-1-11</v>
      </c>
      <c r="C78" s="101" t="s">
        <v>546</v>
      </c>
      <c r="D78" s="101" t="s">
        <v>957</v>
      </c>
      <c r="E78" s="101" t="s">
        <v>975</v>
      </c>
      <c r="F78" s="101" t="s">
        <v>976</v>
      </c>
      <c r="G78" s="102" t="s">
        <v>1217</v>
      </c>
      <c r="H78" s="102" t="s">
        <v>429</v>
      </c>
      <c r="I78" s="102" t="s">
        <v>960</v>
      </c>
      <c r="J78" s="102" t="s">
        <v>961</v>
      </c>
      <c r="K78" s="102" t="s">
        <v>1079</v>
      </c>
      <c r="L78" s="101" t="s">
        <v>429</v>
      </c>
      <c r="M78" s="101" t="s">
        <v>963</v>
      </c>
      <c r="N78" s="101" t="s">
        <v>964</v>
      </c>
      <c r="O78" s="101" t="s">
        <v>965</v>
      </c>
    </row>
    <row r="79" spans="1:15" ht="15" customHeight="1" x14ac:dyDescent="0.15">
      <c r="A79" s="102">
        <v>78</v>
      </c>
      <c r="B79" s="103" t="str">
        <f>HYPERLINK("#'2-1-12'!A1","2-1-12")</f>
        <v>2-1-12</v>
      </c>
      <c r="C79" s="101" t="s">
        <v>546</v>
      </c>
      <c r="D79" s="101" t="s">
        <v>957</v>
      </c>
      <c r="E79" s="101" t="s">
        <v>977</v>
      </c>
      <c r="F79" s="101" t="s">
        <v>978</v>
      </c>
      <c r="G79" s="102" t="s">
        <v>1218</v>
      </c>
      <c r="H79" s="102" t="s">
        <v>429</v>
      </c>
      <c r="I79" s="102" t="s">
        <v>960</v>
      </c>
      <c r="J79" s="102" t="s">
        <v>961</v>
      </c>
      <c r="K79" s="102" t="s">
        <v>1079</v>
      </c>
      <c r="L79" s="101" t="s">
        <v>429</v>
      </c>
      <c r="M79" s="101" t="s">
        <v>963</v>
      </c>
      <c r="N79" s="101" t="s">
        <v>964</v>
      </c>
      <c r="O79" s="101" t="s">
        <v>965</v>
      </c>
    </row>
    <row r="80" spans="1:15" ht="15" customHeight="1" x14ac:dyDescent="0.15">
      <c r="A80" s="102">
        <v>79</v>
      </c>
      <c r="B80" s="103" t="str">
        <f>HYPERLINK("#'2-1-13'!A1","2-1-13")</f>
        <v>2-1-13</v>
      </c>
      <c r="C80" s="101" t="s">
        <v>546</v>
      </c>
      <c r="D80" s="101" t="s">
        <v>957</v>
      </c>
      <c r="E80" s="101" t="s">
        <v>980</v>
      </c>
      <c r="F80" s="101" t="s">
        <v>959</v>
      </c>
      <c r="G80" s="102" t="s">
        <v>1198</v>
      </c>
      <c r="H80" s="102" t="s">
        <v>429</v>
      </c>
      <c r="I80" s="102" t="s">
        <v>960</v>
      </c>
      <c r="J80" s="102" t="s">
        <v>961</v>
      </c>
      <c r="K80" s="102" t="s">
        <v>1079</v>
      </c>
      <c r="L80" s="101" t="s">
        <v>429</v>
      </c>
      <c r="M80" s="101" t="s">
        <v>963</v>
      </c>
      <c r="N80" s="101" t="s">
        <v>964</v>
      </c>
      <c r="O80" s="101" t="s">
        <v>965</v>
      </c>
    </row>
    <row r="81" spans="1:15" ht="15" customHeight="1" x14ac:dyDescent="0.15">
      <c r="A81" s="102">
        <v>80</v>
      </c>
      <c r="B81" s="103" t="str">
        <f>HYPERLINK("#'2-1-14'!A1","2-1-14")</f>
        <v>2-1-14</v>
      </c>
      <c r="C81" s="101" t="s">
        <v>546</v>
      </c>
      <c r="D81" s="101" t="s">
        <v>957</v>
      </c>
      <c r="E81" s="101" t="s">
        <v>982</v>
      </c>
      <c r="F81" s="101" t="s">
        <v>959</v>
      </c>
      <c r="G81" s="102" t="s">
        <v>1219</v>
      </c>
      <c r="H81" s="102" t="s">
        <v>429</v>
      </c>
      <c r="I81" s="102" t="s">
        <v>960</v>
      </c>
      <c r="J81" s="102" t="s">
        <v>961</v>
      </c>
      <c r="K81" s="102" t="s">
        <v>1079</v>
      </c>
      <c r="L81" s="101" t="s">
        <v>429</v>
      </c>
      <c r="M81" s="101" t="s">
        <v>963</v>
      </c>
      <c r="N81" s="101" t="s">
        <v>964</v>
      </c>
      <c r="O81" s="101" t="s">
        <v>965</v>
      </c>
    </row>
    <row r="82" spans="1:15" ht="15" customHeight="1" x14ac:dyDescent="0.15">
      <c r="A82" s="102">
        <v>81</v>
      </c>
      <c r="B82" s="103" t="str">
        <f>HYPERLINK("#'2-1-15'!A1","2-1-15")</f>
        <v>2-1-15</v>
      </c>
      <c r="C82" s="101" t="s">
        <v>546</v>
      </c>
      <c r="D82" s="101" t="s">
        <v>957</v>
      </c>
      <c r="E82" s="101" t="s">
        <v>984</v>
      </c>
      <c r="F82" s="101" t="s">
        <v>959</v>
      </c>
      <c r="G82" s="102" t="s">
        <v>1220</v>
      </c>
      <c r="H82" s="102" t="s">
        <v>429</v>
      </c>
      <c r="I82" s="102" t="s">
        <v>960</v>
      </c>
      <c r="J82" s="102" t="s">
        <v>961</v>
      </c>
      <c r="K82" s="102" t="s">
        <v>1079</v>
      </c>
      <c r="L82" s="101" t="s">
        <v>429</v>
      </c>
      <c r="M82" s="101" t="s">
        <v>963</v>
      </c>
      <c r="N82" s="101" t="s">
        <v>964</v>
      </c>
      <c r="O82" s="101" t="s">
        <v>965</v>
      </c>
    </row>
    <row r="83" spans="1:15" ht="15" customHeight="1" x14ac:dyDescent="0.15">
      <c r="A83" s="102">
        <v>82</v>
      </c>
      <c r="B83" s="103" t="str">
        <f>HYPERLINK("#'3-1-1'!A1","3-1-1")</f>
        <v>3-1-1</v>
      </c>
      <c r="C83" s="101" t="s">
        <v>613</v>
      </c>
      <c r="D83" s="101" t="s">
        <v>371</v>
      </c>
      <c r="E83" s="101" t="s">
        <v>985</v>
      </c>
      <c r="F83" s="101" t="s">
        <v>986</v>
      </c>
      <c r="G83" s="102" t="s">
        <v>987</v>
      </c>
      <c r="H83" s="102" t="s">
        <v>429</v>
      </c>
      <c r="I83" s="102" t="s">
        <v>910</v>
      </c>
      <c r="J83" s="102" t="s">
        <v>910</v>
      </c>
      <c r="K83" s="102" t="s">
        <v>910</v>
      </c>
      <c r="L83" s="101" t="s">
        <v>429</v>
      </c>
      <c r="M83" s="101" t="s">
        <v>910</v>
      </c>
      <c r="N83" s="101" t="s">
        <v>910</v>
      </c>
      <c r="O83" s="101" t="s">
        <v>910</v>
      </c>
    </row>
    <row r="84" spans="1:15" ht="15" customHeight="1" x14ac:dyDescent="0.15">
      <c r="A84" s="102">
        <v>83</v>
      </c>
      <c r="B84" s="103" t="str">
        <f>HYPERLINK("#'3-1-2'!A1","3-1-2")</f>
        <v>3-1-2</v>
      </c>
      <c r="C84" s="101" t="s">
        <v>613</v>
      </c>
      <c r="D84" s="101" t="s">
        <v>371</v>
      </c>
      <c r="E84" s="101" t="s">
        <v>988</v>
      </c>
      <c r="F84" s="101" t="s">
        <v>986</v>
      </c>
      <c r="G84" s="102" t="s">
        <v>989</v>
      </c>
      <c r="H84" s="102" t="s">
        <v>429</v>
      </c>
      <c r="I84" s="102" t="s">
        <v>910</v>
      </c>
      <c r="J84" s="102" t="s">
        <v>910</v>
      </c>
      <c r="K84" s="102" t="s">
        <v>910</v>
      </c>
      <c r="L84" s="101" t="s">
        <v>429</v>
      </c>
      <c r="M84" s="101" t="s">
        <v>910</v>
      </c>
      <c r="N84" s="101" t="s">
        <v>910</v>
      </c>
      <c r="O84" s="101" t="s">
        <v>910</v>
      </c>
    </row>
    <row r="85" spans="1:15" ht="15" customHeight="1" x14ac:dyDescent="0.15">
      <c r="A85" s="102">
        <v>84</v>
      </c>
      <c r="B85" s="103" t="str">
        <f>HYPERLINK("#'3-1-3'!A1","3-1-3")</f>
        <v>3-1-3</v>
      </c>
      <c r="C85" s="101" t="s">
        <v>613</v>
      </c>
      <c r="D85" s="101" t="s">
        <v>371</v>
      </c>
      <c r="E85" s="101" t="s">
        <v>990</v>
      </c>
      <c r="F85" s="101" t="s">
        <v>991</v>
      </c>
      <c r="G85" s="102" t="s">
        <v>992</v>
      </c>
      <c r="H85" s="102" t="s">
        <v>429</v>
      </c>
      <c r="I85" s="102" t="s">
        <v>910</v>
      </c>
      <c r="J85" s="102" t="s">
        <v>910</v>
      </c>
      <c r="K85" s="102" t="s">
        <v>910</v>
      </c>
      <c r="L85" s="101" t="s">
        <v>429</v>
      </c>
      <c r="M85" s="101" t="s">
        <v>910</v>
      </c>
      <c r="N85" s="101" t="s">
        <v>910</v>
      </c>
      <c r="O85" s="101" t="s">
        <v>910</v>
      </c>
    </row>
    <row r="86" spans="1:15" ht="15" customHeight="1" x14ac:dyDescent="0.15">
      <c r="A86" s="102">
        <v>85</v>
      </c>
      <c r="B86" s="103" t="str">
        <f>HYPERLINK("#'3-1-4'!A1","3-1-4")</f>
        <v>3-1-4</v>
      </c>
      <c r="C86" s="101" t="s">
        <v>613</v>
      </c>
      <c r="D86" s="101" t="s">
        <v>371</v>
      </c>
      <c r="E86" s="101" t="s">
        <v>1145</v>
      </c>
      <c r="F86" s="101" t="s">
        <v>986</v>
      </c>
      <c r="G86" s="102" t="s">
        <v>917</v>
      </c>
      <c r="H86" s="102" t="s">
        <v>429</v>
      </c>
      <c r="I86" s="102" t="s">
        <v>910</v>
      </c>
      <c r="J86" s="102" t="s">
        <v>910</v>
      </c>
      <c r="K86" s="102" t="s">
        <v>910</v>
      </c>
      <c r="L86" s="101" t="s">
        <v>429</v>
      </c>
      <c r="M86" s="101" t="s">
        <v>910</v>
      </c>
      <c r="N86" s="101" t="s">
        <v>910</v>
      </c>
      <c r="O86" s="101" t="s">
        <v>910</v>
      </c>
    </row>
    <row r="87" spans="1:15" ht="15" customHeight="1" x14ac:dyDescent="0.15">
      <c r="A87" s="102">
        <v>86</v>
      </c>
      <c r="B87" s="103" t="str">
        <f>HYPERLINK("#'3-1-5'!A1","3-1-5")</f>
        <v>3-1-5</v>
      </c>
      <c r="C87" s="101" t="s">
        <v>613</v>
      </c>
      <c r="D87" s="101" t="s">
        <v>371</v>
      </c>
      <c r="E87" s="101" t="s">
        <v>1146</v>
      </c>
      <c r="F87" s="101" t="s">
        <v>993</v>
      </c>
      <c r="G87" s="102" t="s">
        <v>919</v>
      </c>
      <c r="H87" s="102" t="s">
        <v>429</v>
      </c>
      <c r="I87" s="102" t="s">
        <v>910</v>
      </c>
      <c r="J87" s="102" t="s">
        <v>910</v>
      </c>
      <c r="K87" s="102" t="s">
        <v>910</v>
      </c>
      <c r="L87" s="101" t="s">
        <v>429</v>
      </c>
      <c r="M87" s="101" t="s">
        <v>910</v>
      </c>
      <c r="N87" s="101" t="s">
        <v>910</v>
      </c>
      <c r="O87" s="101" t="s">
        <v>910</v>
      </c>
    </row>
    <row r="88" spans="1:15" ht="15" customHeight="1" x14ac:dyDescent="0.15">
      <c r="A88" s="102">
        <v>87</v>
      </c>
      <c r="B88" s="103" t="str">
        <f>HYPERLINK("#'3-1-6'!A1","3-1-6")</f>
        <v>3-1-6</v>
      </c>
      <c r="C88" s="101" t="s">
        <v>613</v>
      </c>
      <c r="D88" s="101" t="s">
        <v>371</v>
      </c>
      <c r="E88" s="101" t="s">
        <v>994</v>
      </c>
      <c r="F88" s="101" t="s">
        <v>986</v>
      </c>
      <c r="G88" s="102" t="s">
        <v>995</v>
      </c>
      <c r="H88" s="102" t="s">
        <v>429</v>
      </c>
      <c r="I88" s="102" t="s">
        <v>910</v>
      </c>
      <c r="J88" s="102" t="s">
        <v>910</v>
      </c>
      <c r="K88" s="102" t="s">
        <v>910</v>
      </c>
      <c r="L88" s="101" t="s">
        <v>429</v>
      </c>
      <c r="M88" s="101" t="s">
        <v>910</v>
      </c>
      <c r="N88" s="101" t="s">
        <v>910</v>
      </c>
      <c r="O88" s="101" t="s">
        <v>910</v>
      </c>
    </row>
    <row r="89" spans="1:15" ht="15" customHeight="1" x14ac:dyDescent="0.15">
      <c r="A89" s="102">
        <v>88</v>
      </c>
      <c r="B89" s="103" t="str">
        <f>HYPERLINK("#'3-1-7'!A1","3-1-7")</f>
        <v>3-1-7</v>
      </c>
      <c r="C89" s="101" t="s">
        <v>613</v>
      </c>
      <c r="D89" s="101" t="s">
        <v>371</v>
      </c>
      <c r="E89" s="101" t="s">
        <v>996</v>
      </c>
      <c r="F89" s="101" t="s">
        <v>986</v>
      </c>
      <c r="G89" s="102" t="s">
        <v>997</v>
      </c>
      <c r="H89" s="102" t="s">
        <v>429</v>
      </c>
      <c r="I89" s="102" t="s">
        <v>910</v>
      </c>
      <c r="J89" s="102" t="s">
        <v>910</v>
      </c>
      <c r="K89" s="102" t="s">
        <v>910</v>
      </c>
      <c r="L89" s="101" t="s">
        <v>429</v>
      </c>
      <c r="M89" s="101" t="s">
        <v>910</v>
      </c>
      <c r="N89" s="101" t="s">
        <v>910</v>
      </c>
      <c r="O89" s="101" t="s">
        <v>910</v>
      </c>
    </row>
    <row r="90" spans="1:15" ht="15" customHeight="1" x14ac:dyDescent="0.15">
      <c r="A90" s="102">
        <v>89</v>
      </c>
      <c r="B90" s="103" t="str">
        <f>HYPERLINK("#'3-1-8'!A1","3-1-8")</f>
        <v>3-1-8</v>
      </c>
      <c r="C90" s="101" t="s">
        <v>613</v>
      </c>
      <c r="D90" s="101" t="s">
        <v>371</v>
      </c>
      <c r="E90" s="101" t="s">
        <v>1148</v>
      </c>
      <c r="F90" s="101" t="s">
        <v>986</v>
      </c>
      <c r="G90" s="102" t="s">
        <v>998</v>
      </c>
      <c r="H90" s="102" t="s">
        <v>429</v>
      </c>
      <c r="I90" s="102" t="s">
        <v>910</v>
      </c>
      <c r="J90" s="102" t="s">
        <v>910</v>
      </c>
      <c r="K90" s="102" t="s">
        <v>910</v>
      </c>
      <c r="L90" s="101" t="s">
        <v>429</v>
      </c>
      <c r="M90" s="101" t="s">
        <v>910</v>
      </c>
      <c r="N90" s="101" t="s">
        <v>910</v>
      </c>
      <c r="O90" s="101" t="s">
        <v>910</v>
      </c>
    </row>
    <row r="91" spans="1:15" ht="15" customHeight="1" x14ac:dyDescent="0.15">
      <c r="A91" s="102">
        <v>90</v>
      </c>
      <c r="B91" s="103" t="str">
        <f>HYPERLINK("#'3-1-9'!A1","3-1-9")</f>
        <v>3-1-9</v>
      </c>
      <c r="C91" s="101" t="s">
        <v>613</v>
      </c>
      <c r="D91" s="101" t="s">
        <v>371</v>
      </c>
      <c r="E91" s="101" t="s">
        <v>999</v>
      </c>
      <c r="F91" s="101" t="s">
        <v>986</v>
      </c>
      <c r="G91" s="102" t="s">
        <v>1000</v>
      </c>
      <c r="H91" s="102" t="s">
        <v>429</v>
      </c>
      <c r="I91" s="102" t="s">
        <v>910</v>
      </c>
      <c r="J91" s="102" t="s">
        <v>910</v>
      </c>
      <c r="K91" s="102" t="s">
        <v>910</v>
      </c>
      <c r="L91" s="101" t="s">
        <v>429</v>
      </c>
      <c r="M91" s="101" t="s">
        <v>910</v>
      </c>
      <c r="N91" s="101" t="s">
        <v>910</v>
      </c>
      <c r="O91" s="101" t="s">
        <v>910</v>
      </c>
    </row>
    <row r="92" spans="1:15" ht="15" customHeight="1" x14ac:dyDescent="0.15">
      <c r="A92" s="102">
        <v>91</v>
      </c>
      <c r="B92" s="103" t="str">
        <f>HYPERLINK("#'3-1-10'!A1","3-1-10")</f>
        <v>3-1-10</v>
      </c>
      <c r="C92" s="101" t="s">
        <v>613</v>
      </c>
      <c r="D92" s="101" t="s">
        <v>371</v>
      </c>
      <c r="E92" s="101" t="s">
        <v>1150</v>
      </c>
      <c r="F92" s="101" t="s">
        <v>986</v>
      </c>
      <c r="G92" s="102" t="s">
        <v>1001</v>
      </c>
      <c r="H92" s="102" t="s">
        <v>429</v>
      </c>
      <c r="I92" s="102" t="s">
        <v>910</v>
      </c>
      <c r="J92" s="102" t="s">
        <v>910</v>
      </c>
      <c r="K92" s="102" t="s">
        <v>910</v>
      </c>
      <c r="L92" s="101" t="s">
        <v>429</v>
      </c>
      <c r="M92" s="101" t="s">
        <v>910</v>
      </c>
      <c r="N92" s="101" t="s">
        <v>910</v>
      </c>
      <c r="O92" s="101" t="s">
        <v>910</v>
      </c>
    </row>
    <row r="93" spans="1:15" ht="15" customHeight="1" x14ac:dyDescent="0.15">
      <c r="A93" s="102">
        <v>92</v>
      </c>
      <c r="B93" s="103" t="str">
        <f>HYPERLINK("#'3-1-11'!A1","3-1-11")</f>
        <v>3-1-11</v>
      </c>
      <c r="C93" s="101" t="s">
        <v>613</v>
      </c>
      <c r="D93" s="101" t="s">
        <v>371</v>
      </c>
      <c r="E93" s="101" t="s">
        <v>1002</v>
      </c>
      <c r="F93" s="101" t="s">
        <v>986</v>
      </c>
      <c r="G93" s="102" t="s">
        <v>923</v>
      </c>
      <c r="H93" s="102" t="s">
        <v>429</v>
      </c>
      <c r="I93" s="102" t="s">
        <v>910</v>
      </c>
      <c r="J93" s="102" t="s">
        <v>910</v>
      </c>
      <c r="K93" s="102" t="s">
        <v>910</v>
      </c>
      <c r="L93" s="101" t="s">
        <v>429</v>
      </c>
      <c r="M93" s="101" t="s">
        <v>910</v>
      </c>
      <c r="N93" s="101" t="s">
        <v>910</v>
      </c>
      <c r="O93" s="101" t="s">
        <v>910</v>
      </c>
    </row>
    <row r="94" spans="1:15" ht="15" customHeight="1" x14ac:dyDescent="0.15">
      <c r="A94" s="102">
        <v>93</v>
      </c>
      <c r="B94" s="103" t="str">
        <f>HYPERLINK("#'3-1-12'!A1","3-1-12")</f>
        <v>3-1-12</v>
      </c>
      <c r="C94" s="101" t="s">
        <v>613</v>
      </c>
      <c r="D94" s="101" t="s">
        <v>371</v>
      </c>
      <c r="E94" s="101" t="s">
        <v>1003</v>
      </c>
      <c r="F94" s="101" t="s">
        <v>986</v>
      </c>
      <c r="G94" s="102" t="s">
        <v>925</v>
      </c>
      <c r="H94" s="102" t="s">
        <v>429</v>
      </c>
      <c r="I94" s="102" t="s">
        <v>910</v>
      </c>
      <c r="J94" s="102" t="s">
        <v>910</v>
      </c>
      <c r="K94" s="102" t="s">
        <v>910</v>
      </c>
      <c r="L94" s="101" t="s">
        <v>429</v>
      </c>
      <c r="M94" s="101" t="s">
        <v>910</v>
      </c>
      <c r="N94" s="101" t="s">
        <v>910</v>
      </c>
      <c r="O94" s="101" t="s">
        <v>910</v>
      </c>
    </row>
    <row r="95" spans="1:15" ht="15" customHeight="1" x14ac:dyDescent="0.15">
      <c r="A95" s="102">
        <v>94</v>
      </c>
      <c r="B95" s="103" t="str">
        <f>HYPERLINK("#'3-1-13'!A1","3-1-13")</f>
        <v>3-1-13</v>
      </c>
      <c r="C95" s="101" t="s">
        <v>613</v>
      </c>
      <c r="D95" s="101" t="s">
        <v>371</v>
      </c>
      <c r="E95" s="101" t="s">
        <v>1004</v>
      </c>
      <c r="F95" s="101" t="s">
        <v>986</v>
      </c>
      <c r="G95" s="102" t="s">
        <v>927</v>
      </c>
      <c r="H95" s="102" t="s">
        <v>429</v>
      </c>
      <c r="I95" s="102" t="s">
        <v>910</v>
      </c>
      <c r="J95" s="102" t="s">
        <v>910</v>
      </c>
      <c r="K95" s="102" t="s">
        <v>910</v>
      </c>
      <c r="L95" s="101" t="s">
        <v>429</v>
      </c>
      <c r="M95" s="101" t="s">
        <v>910</v>
      </c>
      <c r="N95" s="101" t="s">
        <v>910</v>
      </c>
      <c r="O95" s="101" t="s">
        <v>910</v>
      </c>
    </row>
    <row r="96" spans="1:15" ht="15" customHeight="1" x14ac:dyDescent="0.15">
      <c r="A96" s="102">
        <v>95</v>
      </c>
      <c r="B96" s="103" t="str">
        <f>HYPERLINK("#'3-1-14'!A1","3-1-14")</f>
        <v>3-1-14</v>
      </c>
      <c r="C96" s="101" t="s">
        <v>613</v>
      </c>
      <c r="D96" s="101" t="s">
        <v>371</v>
      </c>
      <c r="E96" s="101" t="s">
        <v>1005</v>
      </c>
      <c r="F96" s="101" t="s">
        <v>986</v>
      </c>
      <c r="G96" s="102" t="s">
        <v>929</v>
      </c>
      <c r="H96" s="102" t="s">
        <v>429</v>
      </c>
      <c r="I96" s="102" t="s">
        <v>910</v>
      </c>
      <c r="J96" s="102" t="s">
        <v>910</v>
      </c>
      <c r="K96" s="102" t="s">
        <v>910</v>
      </c>
      <c r="L96" s="101" t="s">
        <v>429</v>
      </c>
      <c r="M96" s="101" t="s">
        <v>910</v>
      </c>
      <c r="N96" s="101" t="s">
        <v>910</v>
      </c>
      <c r="O96" s="101" t="s">
        <v>910</v>
      </c>
    </row>
    <row r="97" spans="1:15" ht="15" customHeight="1" x14ac:dyDescent="0.15">
      <c r="A97" s="102">
        <v>96</v>
      </c>
      <c r="B97" s="103" t="str">
        <f>HYPERLINK("#'3-1-15'!A1","3-1-15")</f>
        <v>3-1-15</v>
      </c>
      <c r="C97" s="101" t="s">
        <v>613</v>
      </c>
      <c r="D97" s="101" t="s">
        <v>371</v>
      </c>
      <c r="E97" s="101" t="s">
        <v>1151</v>
      </c>
      <c r="F97" s="101" t="s">
        <v>986</v>
      </c>
      <c r="G97" s="102" t="s">
        <v>1194</v>
      </c>
      <c r="H97" s="102" t="s">
        <v>429</v>
      </c>
      <c r="I97" s="102" t="s">
        <v>910</v>
      </c>
      <c r="J97" s="102" t="s">
        <v>910</v>
      </c>
      <c r="K97" s="102" t="s">
        <v>910</v>
      </c>
      <c r="L97" s="101" t="s">
        <v>429</v>
      </c>
      <c r="M97" s="101" t="s">
        <v>910</v>
      </c>
      <c r="N97" s="101" t="s">
        <v>910</v>
      </c>
      <c r="O97" s="101" t="s">
        <v>910</v>
      </c>
    </row>
    <row r="98" spans="1:15" ht="15" customHeight="1" x14ac:dyDescent="0.15">
      <c r="A98" s="102">
        <v>97</v>
      </c>
      <c r="B98" s="103" t="str">
        <f>HYPERLINK("#'3-1-16'!A1","3-1-16")</f>
        <v>3-1-16</v>
      </c>
      <c r="C98" s="101" t="s">
        <v>613</v>
      </c>
      <c r="D98" s="101" t="s">
        <v>371</v>
      </c>
      <c r="E98" s="101" t="s">
        <v>1153</v>
      </c>
      <c r="F98" s="101" t="s">
        <v>986</v>
      </c>
      <c r="G98" s="102" t="s">
        <v>1221</v>
      </c>
      <c r="H98" s="102" t="s">
        <v>429</v>
      </c>
      <c r="I98" s="102" t="s">
        <v>910</v>
      </c>
      <c r="J98" s="102" t="s">
        <v>910</v>
      </c>
      <c r="K98" s="102" t="s">
        <v>910</v>
      </c>
      <c r="L98" s="101" t="s">
        <v>429</v>
      </c>
      <c r="M98" s="101" t="s">
        <v>910</v>
      </c>
      <c r="N98" s="101" t="s">
        <v>910</v>
      </c>
      <c r="O98" s="101" t="s">
        <v>910</v>
      </c>
    </row>
    <row r="99" spans="1:15" ht="15" customHeight="1" x14ac:dyDescent="0.15">
      <c r="A99" s="102">
        <v>98</v>
      </c>
      <c r="B99" s="103" t="str">
        <f>HYPERLINK("#'3-1-17'!A1","3-1-17")</f>
        <v>3-1-17</v>
      </c>
      <c r="C99" s="101" t="s">
        <v>613</v>
      </c>
      <c r="D99" s="101" t="s">
        <v>371</v>
      </c>
      <c r="E99" s="101" t="s">
        <v>1155</v>
      </c>
      <c r="F99" s="101" t="s">
        <v>986</v>
      </c>
      <c r="G99" s="102" t="s">
        <v>1196</v>
      </c>
      <c r="H99" s="102" t="s">
        <v>429</v>
      </c>
      <c r="I99" s="102" t="s">
        <v>910</v>
      </c>
      <c r="J99" s="102" t="s">
        <v>910</v>
      </c>
      <c r="K99" s="102" t="s">
        <v>910</v>
      </c>
      <c r="L99" s="101" t="s">
        <v>429</v>
      </c>
      <c r="M99" s="101" t="s">
        <v>910</v>
      </c>
      <c r="N99" s="101" t="s">
        <v>910</v>
      </c>
      <c r="O99" s="101" t="s">
        <v>910</v>
      </c>
    </row>
    <row r="100" spans="1:15" ht="15" customHeight="1" x14ac:dyDescent="0.15">
      <c r="A100" s="102">
        <v>99</v>
      </c>
      <c r="B100" s="103" t="str">
        <f>HYPERLINK("#'3-1-18'!A1","3-1-18")</f>
        <v>3-1-18</v>
      </c>
      <c r="C100" s="101" t="s">
        <v>1166</v>
      </c>
      <c r="D100" s="101" t="s">
        <v>371</v>
      </c>
      <c r="E100" s="101" t="s">
        <v>1157</v>
      </c>
      <c r="F100" s="101" t="s">
        <v>986</v>
      </c>
      <c r="G100" s="102" t="s">
        <v>1200</v>
      </c>
      <c r="H100" s="102" t="s">
        <v>429</v>
      </c>
      <c r="I100" s="102" t="s">
        <v>910</v>
      </c>
      <c r="J100" s="102" t="s">
        <v>910</v>
      </c>
      <c r="K100" s="102" t="s">
        <v>910</v>
      </c>
      <c r="L100" s="101" t="s">
        <v>429</v>
      </c>
      <c r="M100" s="101" t="s">
        <v>910</v>
      </c>
      <c r="N100" s="101" t="s">
        <v>910</v>
      </c>
      <c r="O100" s="101" t="s">
        <v>910</v>
      </c>
    </row>
    <row r="101" spans="1:15" ht="15" customHeight="1" x14ac:dyDescent="0.15">
      <c r="A101" s="102">
        <v>100</v>
      </c>
      <c r="B101" s="103" t="str">
        <f>HYPERLINK("#'3-1-19'!A1","3-1-19")</f>
        <v>3-1-19</v>
      </c>
      <c r="C101" s="101" t="s">
        <v>613</v>
      </c>
      <c r="D101" s="101" t="s">
        <v>371</v>
      </c>
      <c r="E101" s="101" t="s">
        <v>1159</v>
      </c>
      <c r="F101" s="101" t="s">
        <v>986</v>
      </c>
      <c r="G101" s="102" t="s">
        <v>939</v>
      </c>
      <c r="H101" s="102" t="s">
        <v>429</v>
      </c>
      <c r="I101" s="102" t="s">
        <v>910</v>
      </c>
      <c r="J101" s="102" t="s">
        <v>910</v>
      </c>
      <c r="K101" s="102" t="s">
        <v>910</v>
      </c>
      <c r="L101" s="101" t="s">
        <v>429</v>
      </c>
      <c r="M101" s="101" t="s">
        <v>910</v>
      </c>
      <c r="N101" s="101" t="s">
        <v>910</v>
      </c>
      <c r="O101" s="101" t="s">
        <v>910</v>
      </c>
    </row>
    <row r="102" spans="1:15" ht="15" customHeight="1" x14ac:dyDescent="0.15">
      <c r="A102" s="102">
        <v>101</v>
      </c>
      <c r="B102" s="103" t="str">
        <f>HYPERLINK("#'3-1-20'!A1","3-1-20")</f>
        <v>3-1-20</v>
      </c>
      <c r="C102" s="101" t="s">
        <v>613</v>
      </c>
      <c r="D102" s="101" t="s">
        <v>371</v>
      </c>
      <c r="E102" s="101" t="s">
        <v>1160</v>
      </c>
      <c r="F102" s="101" t="s">
        <v>986</v>
      </c>
      <c r="G102" s="102" t="s">
        <v>942</v>
      </c>
      <c r="H102" s="102" t="s">
        <v>429</v>
      </c>
      <c r="I102" s="102" t="s">
        <v>910</v>
      </c>
      <c r="J102" s="102" t="s">
        <v>910</v>
      </c>
      <c r="K102" s="102" t="s">
        <v>910</v>
      </c>
      <c r="L102" s="101" t="s">
        <v>429</v>
      </c>
      <c r="M102" s="101" t="s">
        <v>910</v>
      </c>
      <c r="N102" s="101" t="s">
        <v>910</v>
      </c>
      <c r="O102" s="101" t="s">
        <v>910</v>
      </c>
    </row>
    <row r="103" spans="1:15" ht="15" customHeight="1" x14ac:dyDescent="0.15">
      <c r="A103" s="102">
        <v>102</v>
      </c>
      <c r="B103" s="103" t="str">
        <f>HYPERLINK("#'3-1-21'!A1","3-1-21")</f>
        <v>3-1-21</v>
      </c>
      <c r="C103" s="101" t="s">
        <v>613</v>
      </c>
      <c r="D103" s="101" t="s">
        <v>371</v>
      </c>
      <c r="E103" s="101" t="s">
        <v>1161</v>
      </c>
      <c r="F103" s="101" t="s">
        <v>986</v>
      </c>
      <c r="G103" s="102" t="s">
        <v>947</v>
      </c>
      <c r="H103" s="102" t="s">
        <v>429</v>
      </c>
      <c r="I103" s="102" t="s">
        <v>910</v>
      </c>
      <c r="J103" s="102" t="s">
        <v>910</v>
      </c>
      <c r="K103" s="102" t="s">
        <v>910</v>
      </c>
      <c r="L103" s="101" t="s">
        <v>429</v>
      </c>
      <c r="M103" s="101" t="s">
        <v>910</v>
      </c>
      <c r="N103" s="101" t="s">
        <v>910</v>
      </c>
      <c r="O103" s="101" t="s">
        <v>910</v>
      </c>
    </row>
    <row r="104" spans="1:15" ht="15" customHeight="1" x14ac:dyDescent="0.15">
      <c r="A104" s="102">
        <v>103</v>
      </c>
      <c r="B104" s="103" t="str">
        <f>HYPERLINK("#'3-1-22'!A1","3-1-22")</f>
        <v>3-1-22</v>
      </c>
      <c r="C104" s="101" t="s">
        <v>613</v>
      </c>
      <c r="D104" s="101" t="s">
        <v>371</v>
      </c>
      <c r="E104" s="101" t="s">
        <v>1162</v>
      </c>
      <c r="F104" s="101" t="s">
        <v>986</v>
      </c>
      <c r="G104" s="102" t="s">
        <v>948</v>
      </c>
      <c r="H104" s="102" t="s">
        <v>429</v>
      </c>
      <c r="I104" s="102" t="s">
        <v>910</v>
      </c>
      <c r="J104" s="102" t="s">
        <v>910</v>
      </c>
      <c r="K104" s="102" t="s">
        <v>910</v>
      </c>
      <c r="L104" s="101" t="s">
        <v>429</v>
      </c>
      <c r="M104" s="101" t="s">
        <v>910</v>
      </c>
      <c r="N104" s="101" t="s">
        <v>910</v>
      </c>
      <c r="O104" s="101" t="s">
        <v>910</v>
      </c>
    </row>
    <row r="105" spans="1:15" ht="15" customHeight="1" x14ac:dyDescent="0.15">
      <c r="A105" s="102">
        <v>104</v>
      </c>
      <c r="B105" s="103" t="str">
        <f>HYPERLINK("#'3-1-23'!A1","3-1-23")</f>
        <v>3-1-23</v>
      </c>
      <c r="C105" s="101" t="s">
        <v>613</v>
      </c>
      <c r="D105" s="101" t="s">
        <v>371</v>
      </c>
      <c r="E105" s="101" t="s">
        <v>1163</v>
      </c>
      <c r="F105" s="101" t="s">
        <v>986</v>
      </c>
      <c r="G105" s="102" t="s">
        <v>1222</v>
      </c>
      <c r="H105" s="102" t="s">
        <v>429</v>
      </c>
      <c r="I105" s="102" t="s">
        <v>910</v>
      </c>
      <c r="J105" s="102" t="s">
        <v>910</v>
      </c>
      <c r="K105" s="102" t="s">
        <v>910</v>
      </c>
      <c r="L105" s="101" t="s">
        <v>429</v>
      </c>
      <c r="M105" s="101" t="s">
        <v>910</v>
      </c>
      <c r="N105" s="101" t="s">
        <v>910</v>
      </c>
      <c r="O105" s="101" t="s">
        <v>910</v>
      </c>
    </row>
    <row r="106" spans="1:15" ht="15" customHeight="1" x14ac:dyDescent="0.15">
      <c r="A106" s="102">
        <v>105</v>
      </c>
      <c r="B106" s="103" t="str">
        <f>HYPERLINK("#'3-1-24'!A1","3-1-24")</f>
        <v>3-1-24</v>
      </c>
      <c r="C106" s="101" t="s">
        <v>613</v>
      </c>
      <c r="D106" s="101" t="s">
        <v>371</v>
      </c>
      <c r="E106" s="101" t="s">
        <v>1164</v>
      </c>
      <c r="F106" s="101" t="s">
        <v>986</v>
      </c>
      <c r="G106" s="102" t="s">
        <v>1223</v>
      </c>
      <c r="H106" s="102" t="s">
        <v>429</v>
      </c>
      <c r="I106" s="102" t="s">
        <v>910</v>
      </c>
      <c r="J106" s="102" t="s">
        <v>910</v>
      </c>
      <c r="K106" s="102" t="s">
        <v>910</v>
      </c>
      <c r="L106" s="101" t="s">
        <v>429</v>
      </c>
      <c r="M106" s="101" t="s">
        <v>910</v>
      </c>
      <c r="N106" s="101" t="s">
        <v>910</v>
      </c>
      <c r="O106" s="101" t="s">
        <v>910</v>
      </c>
    </row>
    <row r="107" spans="1:15" ht="15" customHeight="1" x14ac:dyDescent="0.15">
      <c r="A107" s="102">
        <v>106</v>
      </c>
      <c r="B107" s="103" t="str">
        <f>HYPERLINK("#'3-1-25'!A1","3-1-25")</f>
        <v>3-1-25</v>
      </c>
      <c r="C107" s="101" t="s">
        <v>613</v>
      </c>
      <c r="D107" s="101" t="s">
        <v>371</v>
      </c>
      <c r="E107" s="101" t="s">
        <v>1165</v>
      </c>
      <c r="F107" s="101" t="s">
        <v>986</v>
      </c>
      <c r="G107" s="102" t="s">
        <v>1224</v>
      </c>
      <c r="H107" s="102" t="s">
        <v>429</v>
      </c>
      <c r="I107" s="102" t="s">
        <v>910</v>
      </c>
      <c r="J107" s="102" t="s">
        <v>910</v>
      </c>
      <c r="K107" s="102" t="s">
        <v>910</v>
      </c>
      <c r="L107" s="101" t="s">
        <v>429</v>
      </c>
    </row>
    <row r="108" spans="1:15" ht="15" customHeight="1" x14ac:dyDescent="0.15">
      <c r="A108" s="102">
        <v>107</v>
      </c>
      <c r="B108" s="103" t="str">
        <f>HYPERLINK("#'3-1-26'!A1","3-1-26")</f>
        <v>3-1-26</v>
      </c>
      <c r="C108" s="101" t="s">
        <v>613</v>
      </c>
      <c r="D108" s="101" t="s">
        <v>371</v>
      </c>
      <c r="E108" s="101" t="s">
        <v>1318</v>
      </c>
      <c r="F108" s="101" t="s">
        <v>986</v>
      </c>
      <c r="G108" s="102" t="s">
        <v>1198</v>
      </c>
      <c r="H108" s="102" t="s">
        <v>429</v>
      </c>
      <c r="I108" s="102" t="s">
        <v>910</v>
      </c>
      <c r="J108" s="102" t="s">
        <v>910</v>
      </c>
      <c r="K108" s="102" t="s">
        <v>910</v>
      </c>
      <c r="L108" s="101" t="s">
        <v>429</v>
      </c>
      <c r="M108" s="101" t="s">
        <v>910</v>
      </c>
      <c r="N108" s="101" t="s">
        <v>910</v>
      </c>
      <c r="O108" s="101" t="s">
        <v>910</v>
      </c>
    </row>
    <row r="109" spans="1:15" ht="15" customHeight="1" x14ac:dyDescent="0.15">
      <c r="A109" s="102">
        <v>108</v>
      </c>
      <c r="B109" s="103" t="str">
        <f>HYPERLINK("#'3-2-1'!A1","3-2-1")</f>
        <v>3-2-1</v>
      </c>
      <c r="C109" s="101" t="s">
        <v>613</v>
      </c>
      <c r="D109" s="101" t="s">
        <v>954</v>
      </c>
      <c r="E109" s="101" t="s">
        <v>985</v>
      </c>
      <c r="F109" s="101" t="s">
        <v>986</v>
      </c>
      <c r="G109" s="102" t="s">
        <v>987</v>
      </c>
      <c r="H109" s="102" t="s">
        <v>429</v>
      </c>
      <c r="I109" s="102" t="s">
        <v>4</v>
      </c>
      <c r="J109" s="102" t="s">
        <v>910</v>
      </c>
      <c r="K109" s="102" t="s">
        <v>910</v>
      </c>
      <c r="L109" s="101" t="s">
        <v>429</v>
      </c>
      <c r="M109" s="101" t="s">
        <v>4</v>
      </c>
      <c r="N109" s="101" t="s">
        <v>910</v>
      </c>
      <c r="O109" s="101" t="s">
        <v>910</v>
      </c>
    </row>
    <row r="110" spans="1:15" ht="15" customHeight="1" x14ac:dyDescent="0.15">
      <c r="A110" s="102">
        <v>109</v>
      </c>
      <c r="B110" s="103" t="str">
        <f>HYPERLINK("#'3-2-2'!A1","3-2-2")</f>
        <v>3-2-2</v>
      </c>
      <c r="C110" s="101" t="s">
        <v>613</v>
      </c>
      <c r="D110" s="101" t="s">
        <v>954</v>
      </c>
      <c r="E110" s="101" t="s">
        <v>988</v>
      </c>
      <c r="F110" s="101" t="s">
        <v>986</v>
      </c>
      <c r="G110" s="102" t="s">
        <v>989</v>
      </c>
      <c r="H110" s="102" t="s">
        <v>429</v>
      </c>
      <c r="I110" s="102" t="s">
        <v>4</v>
      </c>
      <c r="J110" s="102" t="s">
        <v>910</v>
      </c>
      <c r="K110" s="102" t="s">
        <v>910</v>
      </c>
      <c r="L110" s="101" t="s">
        <v>429</v>
      </c>
      <c r="M110" s="101" t="s">
        <v>4</v>
      </c>
      <c r="N110" s="101" t="s">
        <v>910</v>
      </c>
      <c r="O110" s="101" t="s">
        <v>910</v>
      </c>
    </row>
    <row r="111" spans="1:15" ht="15" customHeight="1" x14ac:dyDescent="0.15">
      <c r="A111" s="102">
        <v>110</v>
      </c>
      <c r="B111" s="103" t="str">
        <f>HYPERLINK("#'3-2-3'!A1","3-2-3")</f>
        <v>3-2-3</v>
      </c>
      <c r="C111" s="101" t="s">
        <v>613</v>
      </c>
      <c r="D111" s="101" t="s">
        <v>954</v>
      </c>
      <c r="E111" s="101" t="s">
        <v>990</v>
      </c>
      <c r="F111" s="101" t="s">
        <v>991</v>
      </c>
      <c r="G111" s="102" t="s">
        <v>992</v>
      </c>
      <c r="H111" s="102" t="s">
        <v>429</v>
      </c>
      <c r="I111" s="102" t="s">
        <v>4</v>
      </c>
      <c r="J111" s="102" t="s">
        <v>910</v>
      </c>
      <c r="K111" s="102" t="s">
        <v>910</v>
      </c>
      <c r="L111" s="101" t="s">
        <v>429</v>
      </c>
      <c r="M111" s="101" t="s">
        <v>4</v>
      </c>
      <c r="N111" s="101" t="s">
        <v>910</v>
      </c>
      <c r="O111" s="101" t="s">
        <v>910</v>
      </c>
    </row>
    <row r="112" spans="1:15" ht="15" customHeight="1" x14ac:dyDescent="0.15">
      <c r="A112" s="102">
        <v>111</v>
      </c>
      <c r="B112" s="103" t="str">
        <f>HYPERLINK("#'3-2-4'!A1","3-2-4")</f>
        <v>3-2-4</v>
      </c>
      <c r="C112" s="101" t="s">
        <v>613</v>
      </c>
      <c r="D112" s="101" t="s">
        <v>954</v>
      </c>
      <c r="E112" s="101" t="s">
        <v>1145</v>
      </c>
      <c r="F112" s="101" t="s">
        <v>986</v>
      </c>
      <c r="G112" s="102" t="s">
        <v>917</v>
      </c>
      <c r="H112" s="102" t="s">
        <v>429</v>
      </c>
      <c r="I112" s="102" t="s">
        <v>4</v>
      </c>
      <c r="J112" s="102" t="s">
        <v>910</v>
      </c>
      <c r="K112" s="102" t="s">
        <v>910</v>
      </c>
      <c r="L112" s="101" t="s">
        <v>429</v>
      </c>
      <c r="M112" s="101" t="s">
        <v>4</v>
      </c>
      <c r="N112" s="101" t="s">
        <v>910</v>
      </c>
      <c r="O112" s="101" t="s">
        <v>910</v>
      </c>
    </row>
    <row r="113" spans="1:15" ht="15" customHeight="1" x14ac:dyDescent="0.15">
      <c r="A113" s="102">
        <v>112</v>
      </c>
      <c r="B113" s="103" t="str">
        <f>HYPERLINK("#'3-2-5'!A1","3-2-5")</f>
        <v>3-2-5</v>
      </c>
      <c r="C113" s="101" t="s">
        <v>613</v>
      </c>
      <c r="D113" s="101" t="s">
        <v>954</v>
      </c>
      <c r="E113" s="101" t="s">
        <v>1146</v>
      </c>
      <c r="F113" s="101" t="s">
        <v>993</v>
      </c>
      <c r="G113" s="102" t="s">
        <v>919</v>
      </c>
      <c r="H113" s="102" t="s">
        <v>429</v>
      </c>
      <c r="I113" s="102" t="s">
        <v>4</v>
      </c>
      <c r="J113" s="102" t="s">
        <v>910</v>
      </c>
      <c r="K113" s="102" t="s">
        <v>910</v>
      </c>
      <c r="L113" s="101" t="s">
        <v>429</v>
      </c>
      <c r="M113" s="101" t="s">
        <v>4</v>
      </c>
      <c r="N113" s="101" t="s">
        <v>910</v>
      </c>
      <c r="O113" s="101" t="s">
        <v>910</v>
      </c>
    </row>
    <row r="114" spans="1:15" ht="15" customHeight="1" x14ac:dyDescent="0.15">
      <c r="A114" s="102">
        <v>113</v>
      </c>
      <c r="B114" s="103" t="str">
        <f>HYPERLINK("#'3-2-6'!A1","3-2-6")</f>
        <v>3-2-6</v>
      </c>
      <c r="C114" s="101" t="s">
        <v>613</v>
      </c>
      <c r="D114" s="101" t="s">
        <v>954</v>
      </c>
      <c r="E114" s="101" t="s">
        <v>994</v>
      </c>
      <c r="F114" s="101" t="s">
        <v>986</v>
      </c>
      <c r="G114" s="102" t="s">
        <v>995</v>
      </c>
      <c r="H114" s="102" t="s">
        <v>429</v>
      </c>
      <c r="I114" s="102" t="s">
        <v>4</v>
      </c>
      <c r="J114" s="102" t="s">
        <v>910</v>
      </c>
      <c r="K114" s="102" t="s">
        <v>910</v>
      </c>
      <c r="L114" s="101" t="s">
        <v>429</v>
      </c>
      <c r="M114" s="101" t="s">
        <v>4</v>
      </c>
      <c r="N114" s="101" t="s">
        <v>910</v>
      </c>
      <c r="O114" s="101" t="s">
        <v>910</v>
      </c>
    </row>
    <row r="115" spans="1:15" ht="15" customHeight="1" x14ac:dyDescent="0.15">
      <c r="A115" s="102">
        <v>114</v>
      </c>
      <c r="B115" s="103" t="str">
        <f>HYPERLINK("#'3-2-7'!A1","3-2-7")</f>
        <v>3-2-7</v>
      </c>
      <c r="C115" s="101" t="s">
        <v>613</v>
      </c>
      <c r="D115" s="101" t="s">
        <v>954</v>
      </c>
      <c r="E115" s="101" t="s">
        <v>996</v>
      </c>
      <c r="F115" s="101" t="s">
        <v>986</v>
      </c>
      <c r="G115" s="102" t="s">
        <v>997</v>
      </c>
      <c r="H115" s="102" t="s">
        <v>429</v>
      </c>
      <c r="I115" s="102" t="s">
        <v>4</v>
      </c>
      <c r="J115" s="102" t="s">
        <v>910</v>
      </c>
      <c r="K115" s="102" t="s">
        <v>910</v>
      </c>
      <c r="L115" s="101" t="s">
        <v>429</v>
      </c>
      <c r="M115" s="101" t="s">
        <v>4</v>
      </c>
      <c r="N115" s="101" t="s">
        <v>910</v>
      </c>
      <c r="O115" s="101" t="s">
        <v>910</v>
      </c>
    </row>
    <row r="116" spans="1:15" ht="15" customHeight="1" x14ac:dyDescent="0.15">
      <c r="A116" s="102">
        <v>115</v>
      </c>
      <c r="B116" s="103" t="str">
        <f>HYPERLINK("#'3-2-8'!A1","3-2-8")</f>
        <v>3-2-8</v>
      </c>
      <c r="C116" s="101" t="s">
        <v>613</v>
      </c>
      <c r="D116" s="101" t="s">
        <v>954</v>
      </c>
      <c r="E116" s="101" t="s">
        <v>1147</v>
      </c>
      <c r="F116" s="101" t="s">
        <v>986</v>
      </c>
      <c r="G116" s="102" t="s">
        <v>998</v>
      </c>
      <c r="H116" s="102" t="s">
        <v>429</v>
      </c>
      <c r="I116" s="102" t="s">
        <v>4</v>
      </c>
      <c r="J116" s="102" t="s">
        <v>910</v>
      </c>
      <c r="K116" s="102" t="s">
        <v>910</v>
      </c>
      <c r="L116" s="101" t="s">
        <v>429</v>
      </c>
      <c r="M116" s="101" t="s">
        <v>4</v>
      </c>
      <c r="N116" s="101" t="s">
        <v>910</v>
      </c>
      <c r="O116" s="101" t="s">
        <v>910</v>
      </c>
    </row>
    <row r="117" spans="1:15" ht="15" customHeight="1" x14ac:dyDescent="0.15">
      <c r="A117" s="102">
        <v>116</v>
      </c>
      <c r="B117" s="103" t="str">
        <f>HYPERLINK("#'3-2-9'!A1","3-2-9")</f>
        <v>3-2-9</v>
      </c>
      <c r="C117" s="101" t="s">
        <v>1261</v>
      </c>
      <c r="D117" s="101" t="s">
        <v>954</v>
      </c>
      <c r="E117" s="101" t="s">
        <v>999</v>
      </c>
      <c r="F117" s="101" t="s">
        <v>986</v>
      </c>
      <c r="G117" s="102" t="s">
        <v>1000</v>
      </c>
      <c r="H117" s="102" t="s">
        <v>429</v>
      </c>
      <c r="I117" s="102" t="s">
        <v>4</v>
      </c>
      <c r="J117" s="102" t="s">
        <v>910</v>
      </c>
      <c r="K117" s="102" t="s">
        <v>910</v>
      </c>
      <c r="L117" s="101" t="s">
        <v>429</v>
      </c>
      <c r="M117" s="101" t="s">
        <v>4</v>
      </c>
      <c r="N117" s="101" t="s">
        <v>910</v>
      </c>
      <c r="O117" s="101" t="s">
        <v>910</v>
      </c>
    </row>
    <row r="118" spans="1:15" ht="15" customHeight="1" x14ac:dyDescent="0.15">
      <c r="A118" s="102">
        <v>117</v>
      </c>
      <c r="B118" s="103" t="str">
        <f>HYPERLINK("#'3-2-10'!A1","3-2-10")</f>
        <v>3-2-10</v>
      </c>
      <c r="C118" s="101" t="s">
        <v>613</v>
      </c>
      <c r="D118" s="101" t="s">
        <v>954</v>
      </c>
      <c r="E118" s="101" t="s">
        <v>1149</v>
      </c>
      <c r="F118" s="101" t="s">
        <v>986</v>
      </c>
      <c r="G118" s="102" t="s">
        <v>1001</v>
      </c>
      <c r="H118" s="102" t="s">
        <v>429</v>
      </c>
      <c r="I118" s="102" t="s">
        <v>4</v>
      </c>
      <c r="J118" s="102" t="s">
        <v>910</v>
      </c>
      <c r="K118" s="102" t="s">
        <v>910</v>
      </c>
      <c r="L118" s="101" t="s">
        <v>429</v>
      </c>
      <c r="M118" s="101" t="s">
        <v>4</v>
      </c>
      <c r="N118" s="101" t="s">
        <v>910</v>
      </c>
      <c r="O118" s="101" t="s">
        <v>910</v>
      </c>
    </row>
    <row r="119" spans="1:15" ht="15" customHeight="1" x14ac:dyDescent="0.15">
      <c r="A119" s="102">
        <v>118</v>
      </c>
      <c r="B119" s="103" t="str">
        <f>HYPERLINK("#'3-2-11'!A1","3-2-11")</f>
        <v>3-2-11</v>
      </c>
      <c r="C119" s="101" t="s">
        <v>613</v>
      </c>
      <c r="D119" s="101" t="s">
        <v>954</v>
      </c>
      <c r="E119" s="101" t="s">
        <v>1002</v>
      </c>
      <c r="F119" s="101" t="s">
        <v>986</v>
      </c>
      <c r="G119" s="102" t="s">
        <v>923</v>
      </c>
      <c r="H119" s="102" t="s">
        <v>429</v>
      </c>
      <c r="I119" s="102" t="s">
        <v>4</v>
      </c>
      <c r="J119" s="102" t="s">
        <v>910</v>
      </c>
      <c r="K119" s="102" t="s">
        <v>910</v>
      </c>
      <c r="L119" s="101" t="s">
        <v>429</v>
      </c>
      <c r="M119" s="101" t="s">
        <v>4</v>
      </c>
      <c r="N119" s="101" t="s">
        <v>910</v>
      </c>
      <c r="O119" s="101" t="s">
        <v>910</v>
      </c>
    </row>
    <row r="120" spans="1:15" ht="15" customHeight="1" x14ac:dyDescent="0.15">
      <c r="A120" s="102">
        <v>119</v>
      </c>
      <c r="B120" s="103" t="str">
        <f>HYPERLINK("#'3-2-12'!A1","3-2-12")</f>
        <v>3-2-12</v>
      </c>
      <c r="C120" s="101" t="s">
        <v>613</v>
      </c>
      <c r="D120" s="101" t="s">
        <v>954</v>
      </c>
      <c r="E120" s="101" t="s">
        <v>1003</v>
      </c>
      <c r="F120" s="101" t="s">
        <v>986</v>
      </c>
      <c r="G120" s="102" t="s">
        <v>925</v>
      </c>
      <c r="H120" s="102" t="s">
        <v>429</v>
      </c>
      <c r="I120" s="102" t="s">
        <v>4</v>
      </c>
      <c r="J120" s="102" t="s">
        <v>910</v>
      </c>
      <c r="K120" s="102" t="s">
        <v>910</v>
      </c>
      <c r="L120" s="101" t="s">
        <v>429</v>
      </c>
      <c r="M120" s="101" t="s">
        <v>4</v>
      </c>
      <c r="N120" s="101" t="s">
        <v>910</v>
      </c>
      <c r="O120" s="101" t="s">
        <v>910</v>
      </c>
    </row>
    <row r="121" spans="1:15" ht="15" customHeight="1" x14ac:dyDescent="0.15">
      <c r="A121" s="102">
        <v>120</v>
      </c>
      <c r="B121" s="103" t="str">
        <f>HYPERLINK("#'3-2-13'!A1","3-2-13")</f>
        <v>3-2-13</v>
      </c>
      <c r="C121" s="101" t="s">
        <v>613</v>
      </c>
      <c r="D121" s="101" t="s">
        <v>954</v>
      </c>
      <c r="E121" s="101" t="s">
        <v>1004</v>
      </c>
      <c r="F121" s="101" t="s">
        <v>986</v>
      </c>
      <c r="G121" s="102" t="s">
        <v>927</v>
      </c>
      <c r="H121" s="102" t="s">
        <v>429</v>
      </c>
      <c r="I121" s="102" t="s">
        <v>4</v>
      </c>
      <c r="J121" s="102" t="s">
        <v>910</v>
      </c>
      <c r="K121" s="102" t="s">
        <v>910</v>
      </c>
      <c r="L121" s="101" t="s">
        <v>429</v>
      </c>
      <c r="M121" s="101" t="s">
        <v>4</v>
      </c>
      <c r="N121" s="101" t="s">
        <v>910</v>
      </c>
      <c r="O121" s="101" t="s">
        <v>910</v>
      </c>
    </row>
    <row r="122" spans="1:15" ht="15" customHeight="1" x14ac:dyDescent="0.15">
      <c r="A122" s="102">
        <v>121</v>
      </c>
      <c r="B122" s="103" t="str">
        <f>HYPERLINK("#'3-2-14'!A1","3-2-14")</f>
        <v>3-2-14</v>
      </c>
      <c r="C122" s="101" t="s">
        <v>613</v>
      </c>
      <c r="D122" s="101" t="s">
        <v>954</v>
      </c>
      <c r="E122" s="101" t="s">
        <v>1005</v>
      </c>
      <c r="F122" s="101" t="s">
        <v>986</v>
      </c>
      <c r="G122" s="102" t="s">
        <v>929</v>
      </c>
      <c r="H122" s="102" t="s">
        <v>429</v>
      </c>
      <c r="I122" s="102" t="s">
        <v>4</v>
      </c>
      <c r="J122" s="102" t="s">
        <v>910</v>
      </c>
      <c r="K122" s="102" t="s">
        <v>910</v>
      </c>
      <c r="L122" s="101" t="s">
        <v>429</v>
      </c>
      <c r="M122" s="101" t="s">
        <v>4</v>
      </c>
      <c r="N122" s="101" t="s">
        <v>910</v>
      </c>
      <c r="O122" s="101" t="s">
        <v>910</v>
      </c>
    </row>
    <row r="123" spans="1:15" ht="15" customHeight="1" x14ac:dyDescent="0.15">
      <c r="A123" s="102">
        <v>122</v>
      </c>
      <c r="B123" s="103" t="str">
        <f>HYPERLINK("#'3-2-15'!A1","3-2-15")</f>
        <v>3-2-15</v>
      </c>
      <c r="C123" s="101" t="s">
        <v>613</v>
      </c>
      <c r="D123" s="101" t="s">
        <v>954</v>
      </c>
      <c r="E123" s="101" t="s">
        <v>1151</v>
      </c>
      <c r="F123" s="101" t="s">
        <v>986</v>
      </c>
      <c r="G123" s="102" t="s">
        <v>930</v>
      </c>
      <c r="H123" s="102" t="s">
        <v>429</v>
      </c>
      <c r="I123" s="102" t="s">
        <v>4</v>
      </c>
      <c r="J123" s="102" t="s">
        <v>910</v>
      </c>
      <c r="K123" s="102" t="s">
        <v>910</v>
      </c>
      <c r="L123" s="101" t="s">
        <v>429</v>
      </c>
      <c r="M123" s="101" t="s">
        <v>4</v>
      </c>
      <c r="N123" s="101" t="s">
        <v>910</v>
      </c>
      <c r="O123" s="101" t="s">
        <v>910</v>
      </c>
    </row>
    <row r="124" spans="1:15" ht="15" customHeight="1" x14ac:dyDescent="0.15">
      <c r="A124" s="102">
        <v>123</v>
      </c>
      <c r="B124" s="103" t="str">
        <f>HYPERLINK("#'3-2-16'!A1","3-2-16")</f>
        <v>3-2-16</v>
      </c>
      <c r="C124" s="101" t="s">
        <v>613</v>
      </c>
      <c r="D124" s="101" t="s">
        <v>954</v>
      </c>
      <c r="E124" s="101" t="s">
        <v>1152</v>
      </c>
      <c r="F124" s="101" t="s">
        <v>986</v>
      </c>
      <c r="G124" s="102" t="s">
        <v>931</v>
      </c>
      <c r="H124" s="102" t="s">
        <v>429</v>
      </c>
      <c r="I124" s="102" t="s">
        <v>4</v>
      </c>
      <c r="J124" s="102" t="s">
        <v>910</v>
      </c>
      <c r="K124" s="102" t="s">
        <v>910</v>
      </c>
      <c r="L124" s="101" t="s">
        <v>429</v>
      </c>
      <c r="M124" s="101" t="s">
        <v>4</v>
      </c>
      <c r="N124" s="101" t="s">
        <v>910</v>
      </c>
      <c r="O124" s="101" t="s">
        <v>910</v>
      </c>
    </row>
    <row r="125" spans="1:15" ht="15" customHeight="1" x14ac:dyDescent="0.15">
      <c r="A125" s="102">
        <v>124</v>
      </c>
      <c r="B125" s="103" t="str">
        <f>HYPERLINK("#'3-2-17'!A1","3-2-17")</f>
        <v>3-2-17</v>
      </c>
      <c r="C125" s="101" t="s">
        <v>613</v>
      </c>
      <c r="D125" s="101" t="s">
        <v>954</v>
      </c>
      <c r="E125" s="101" t="s">
        <v>1154</v>
      </c>
      <c r="F125" s="101" t="s">
        <v>986</v>
      </c>
      <c r="G125" s="102" t="s">
        <v>932</v>
      </c>
      <c r="H125" s="102" t="s">
        <v>429</v>
      </c>
      <c r="I125" s="102" t="s">
        <v>4</v>
      </c>
      <c r="J125" s="102" t="s">
        <v>910</v>
      </c>
      <c r="K125" s="102" t="s">
        <v>910</v>
      </c>
      <c r="L125" s="101" t="s">
        <v>429</v>
      </c>
      <c r="M125" s="101" t="s">
        <v>4</v>
      </c>
      <c r="N125" s="101" t="s">
        <v>910</v>
      </c>
      <c r="O125" s="101" t="s">
        <v>910</v>
      </c>
    </row>
    <row r="126" spans="1:15" ht="15" customHeight="1" x14ac:dyDescent="0.15">
      <c r="A126" s="102">
        <v>125</v>
      </c>
      <c r="B126" s="103" t="str">
        <f>HYPERLINK("#'3-2-18'!A1","3-2-18")</f>
        <v>3-2-18</v>
      </c>
      <c r="C126" s="101" t="s">
        <v>613</v>
      </c>
      <c r="D126" s="101" t="s">
        <v>954</v>
      </c>
      <c r="E126" s="101" t="s">
        <v>1156</v>
      </c>
      <c r="F126" s="101" t="s">
        <v>986</v>
      </c>
      <c r="G126" s="102" t="s">
        <v>1225</v>
      </c>
      <c r="H126" s="102" t="s">
        <v>429</v>
      </c>
      <c r="I126" s="102" t="s">
        <v>4</v>
      </c>
      <c r="J126" s="102" t="s">
        <v>910</v>
      </c>
      <c r="K126" s="102" t="s">
        <v>910</v>
      </c>
      <c r="L126" s="101" t="s">
        <v>429</v>
      </c>
      <c r="M126" s="101" t="s">
        <v>4</v>
      </c>
      <c r="N126" s="101" t="s">
        <v>910</v>
      </c>
      <c r="O126" s="101" t="s">
        <v>910</v>
      </c>
    </row>
    <row r="127" spans="1:15" ht="15" customHeight="1" x14ac:dyDescent="0.15">
      <c r="A127" s="102">
        <v>126</v>
      </c>
      <c r="B127" s="103" t="str">
        <f>HYPERLINK("#'3-2-19'!A1","3-2-19")</f>
        <v>3-2-19</v>
      </c>
      <c r="C127" s="101" t="s">
        <v>613</v>
      </c>
      <c r="D127" s="101" t="s">
        <v>954</v>
      </c>
      <c r="E127" s="101" t="s">
        <v>1158</v>
      </c>
      <c r="F127" s="101" t="s">
        <v>986</v>
      </c>
      <c r="G127" s="102" t="s">
        <v>939</v>
      </c>
      <c r="H127" s="102" t="s">
        <v>429</v>
      </c>
      <c r="I127" s="102" t="s">
        <v>4</v>
      </c>
      <c r="J127" s="102" t="s">
        <v>910</v>
      </c>
      <c r="K127" s="102" t="s">
        <v>910</v>
      </c>
      <c r="L127" s="101" t="s">
        <v>429</v>
      </c>
      <c r="M127" s="101" t="s">
        <v>4</v>
      </c>
      <c r="N127" s="101" t="s">
        <v>910</v>
      </c>
      <c r="O127" s="101" t="s">
        <v>910</v>
      </c>
    </row>
    <row r="128" spans="1:15" ht="15" customHeight="1" x14ac:dyDescent="0.15">
      <c r="A128" s="102">
        <v>127</v>
      </c>
      <c r="B128" s="103" t="str">
        <f>HYPERLINK("#'3-2-20'!A1","3-2-20")</f>
        <v>3-2-20</v>
      </c>
      <c r="C128" s="101" t="s">
        <v>613</v>
      </c>
      <c r="D128" s="101" t="s">
        <v>954</v>
      </c>
      <c r="E128" s="101" t="s">
        <v>1167</v>
      </c>
      <c r="F128" s="101" t="s">
        <v>986</v>
      </c>
      <c r="G128" s="102" t="s">
        <v>1226</v>
      </c>
      <c r="H128" s="102" t="s">
        <v>429</v>
      </c>
      <c r="I128" s="102" t="s">
        <v>4</v>
      </c>
      <c r="J128" s="102" t="s">
        <v>910</v>
      </c>
      <c r="K128" s="102" t="s">
        <v>910</v>
      </c>
      <c r="L128" s="101" t="s">
        <v>429</v>
      </c>
      <c r="M128" s="101" t="s">
        <v>4</v>
      </c>
      <c r="N128" s="101" t="s">
        <v>910</v>
      </c>
      <c r="O128" s="101" t="s">
        <v>910</v>
      </c>
    </row>
    <row r="129" spans="1:15" ht="15" customHeight="1" x14ac:dyDescent="0.15">
      <c r="A129" s="102">
        <v>128</v>
      </c>
      <c r="B129" s="103" t="str">
        <f>HYPERLINK("#'3-2-21'!A1","3-2-21")</f>
        <v>3-2-21</v>
      </c>
      <c r="C129" s="101" t="s">
        <v>613</v>
      </c>
      <c r="D129" s="101" t="s">
        <v>954</v>
      </c>
      <c r="E129" s="101" t="s">
        <v>1168</v>
      </c>
      <c r="F129" s="101" t="s">
        <v>986</v>
      </c>
      <c r="G129" s="102" t="s">
        <v>1202</v>
      </c>
      <c r="H129" s="102" t="s">
        <v>429</v>
      </c>
      <c r="I129" s="102" t="s">
        <v>4</v>
      </c>
      <c r="J129" s="102" t="s">
        <v>910</v>
      </c>
      <c r="K129" s="102" t="s">
        <v>910</v>
      </c>
      <c r="L129" s="101" t="s">
        <v>429</v>
      </c>
      <c r="M129" s="101" t="s">
        <v>4</v>
      </c>
      <c r="N129" s="101" t="s">
        <v>910</v>
      </c>
      <c r="O129" s="101" t="s">
        <v>910</v>
      </c>
    </row>
    <row r="130" spans="1:15" ht="15" customHeight="1" x14ac:dyDescent="0.15">
      <c r="A130" s="102">
        <v>129</v>
      </c>
      <c r="B130" s="103" t="str">
        <f>HYPERLINK("#'3-2-22'!A1","3-2-22")</f>
        <v>3-2-22</v>
      </c>
      <c r="C130" s="101" t="s">
        <v>613</v>
      </c>
      <c r="D130" s="101" t="s">
        <v>954</v>
      </c>
      <c r="E130" s="101" t="s">
        <v>1169</v>
      </c>
      <c r="F130" s="101" t="s">
        <v>986</v>
      </c>
      <c r="G130" s="102" t="s">
        <v>1203</v>
      </c>
      <c r="H130" s="102" t="s">
        <v>429</v>
      </c>
      <c r="I130" s="102" t="s">
        <v>4</v>
      </c>
      <c r="J130" s="102" t="s">
        <v>910</v>
      </c>
      <c r="K130" s="102" t="s">
        <v>910</v>
      </c>
      <c r="L130" s="101" t="s">
        <v>429</v>
      </c>
      <c r="M130" s="101" t="s">
        <v>4</v>
      </c>
      <c r="N130" s="101" t="s">
        <v>910</v>
      </c>
      <c r="O130" s="101" t="s">
        <v>910</v>
      </c>
    </row>
    <row r="131" spans="1:15" ht="15" customHeight="1" x14ac:dyDescent="0.15">
      <c r="A131" s="102">
        <v>130</v>
      </c>
      <c r="B131" s="103" t="str">
        <f>HYPERLINK("#'3-2-23'!A1","3-2-23")</f>
        <v>3-2-23</v>
      </c>
      <c r="C131" s="101" t="s">
        <v>613</v>
      </c>
      <c r="D131" s="101" t="s">
        <v>954</v>
      </c>
      <c r="E131" s="101" t="s">
        <v>1170</v>
      </c>
      <c r="F131" s="101" t="s">
        <v>986</v>
      </c>
      <c r="G131" s="102" t="s">
        <v>1227</v>
      </c>
      <c r="H131" s="102" t="s">
        <v>429</v>
      </c>
      <c r="I131" s="102" t="s">
        <v>4</v>
      </c>
      <c r="J131" s="102" t="s">
        <v>910</v>
      </c>
      <c r="K131" s="102" t="s">
        <v>910</v>
      </c>
      <c r="L131" s="101" t="s">
        <v>429</v>
      </c>
      <c r="M131" s="101" t="s">
        <v>4</v>
      </c>
      <c r="N131" s="101" t="s">
        <v>910</v>
      </c>
      <c r="O131" s="101" t="s">
        <v>910</v>
      </c>
    </row>
    <row r="132" spans="1:15" ht="15" customHeight="1" x14ac:dyDescent="0.15">
      <c r="A132" s="102">
        <v>131</v>
      </c>
      <c r="B132" s="103" t="str">
        <f>HYPERLINK("#'3-2-24'!A1","3-2-24")</f>
        <v>3-2-24</v>
      </c>
      <c r="C132" s="101" t="s">
        <v>613</v>
      </c>
      <c r="D132" s="101" t="s">
        <v>954</v>
      </c>
      <c r="E132" s="101" t="s">
        <v>1171</v>
      </c>
      <c r="F132" s="101" t="s">
        <v>986</v>
      </c>
      <c r="G132" s="102" t="s">
        <v>1213</v>
      </c>
      <c r="H132" s="102" t="s">
        <v>429</v>
      </c>
      <c r="I132" s="102" t="s">
        <v>4</v>
      </c>
      <c r="J132" s="102" t="s">
        <v>910</v>
      </c>
      <c r="K132" s="102" t="s">
        <v>910</v>
      </c>
      <c r="L132" s="101" t="s">
        <v>429</v>
      </c>
      <c r="M132" s="101" t="s">
        <v>4</v>
      </c>
      <c r="N132" s="101" t="s">
        <v>910</v>
      </c>
      <c r="O132" s="101" t="s">
        <v>910</v>
      </c>
    </row>
    <row r="133" spans="1:15" ht="15" customHeight="1" x14ac:dyDescent="0.15">
      <c r="A133" s="102">
        <v>132</v>
      </c>
      <c r="B133" s="103" t="str">
        <f>HYPERLINK("#'3-2-25'!A1","3-2-25")</f>
        <v>3-2-25</v>
      </c>
      <c r="C133" s="101" t="s">
        <v>613</v>
      </c>
      <c r="D133" s="101" t="s">
        <v>954</v>
      </c>
      <c r="E133" s="101" t="s">
        <v>1172</v>
      </c>
      <c r="F133" s="101" t="s">
        <v>986</v>
      </c>
      <c r="G133" s="102" t="s">
        <v>1206</v>
      </c>
      <c r="H133" s="102" t="s">
        <v>429</v>
      </c>
      <c r="I133" s="102" t="s">
        <v>4</v>
      </c>
      <c r="J133" s="102" t="s">
        <v>910</v>
      </c>
      <c r="K133" s="102" t="s">
        <v>910</v>
      </c>
      <c r="L133" s="101" t="s">
        <v>429</v>
      </c>
      <c r="M133" s="101" t="s">
        <v>4</v>
      </c>
      <c r="N133" s="101" t="s">
        <v>910</v>
      </c>
      <c r="O133" s="101" t="s">
        <v>910</v>
      </c>
    </row>
    <row r="134" spans="1:15" ht="15" customHeight="1" x14ac:dyDescent="0.15">
      <c r="A134" s="102">
        <v>133</v>
      </c>
      <c r="B134" s="103" t="str">
        <f>HYPERLINK("#'3-2-26'!A1","3-2-26")</f>
        <v>3-2-26</v>
      </c>
      <c r="C134" s="101" t="s">
        <v>613</v>
      </c>
      <c r="D134" s="101" t="s">
        <v>954</v>
      </c>
      <c r="E134" s="101" t="s">
        <v>1173</v>
      </c>
      <c r="F134" s="101" t="s">
        <v>986</v>
      </c>
      <c r="G134" s="102" t="s">
        <v>1220</v>
      </c>
      <c r="H134" s="102" t="s">
        <v>429</v>
      </c>
      <c r="I134" s="102" t="s">
        <v>4</v>
      </c>
      <c r="J134" s="102" t="s">
        <v>910</v>
      </c>
      <c r="K134" s="102" t="s">
        <v>910</v>
      </c>
      <c r="L134" s="101" t="s">
        <v>429</v>
      </c>
      <c r="M134" s="101" t="s">
        <v>4</v>
      </c>
      <c r="N134" s="101" t="s">
        <v>910</v>
      </c>
      <c r="O134" s="101" t="s">
        <v>910</v>
      </c>
    </row>
    <row r="135" spans="1:15" ht="15" customHeight="1" x14ac:dyDescent="0.15">
      <c r="A135" s="102">
        <v>134</v>
      </c>
      <c r="B135" s="103" t="str">
        <f>HYPERLINK("#'4-1-1'!A1","4-1-1")</f>
        <v>4-1-1</v>
      </c>
      <c r="C135" s="101" t="s">
        <v>688</v>
      </c>
      <c r="D135" s="101" t="s">
        <v>1006</v>
      </c>
      <c r="E135" s="101" t="s">
        <v>1174</v>
      </c>
      <c r="F135" s="101" t="s">
        <v>910</v>
      </c>
      <c r="G135" s="102" t="s">
        <v>1228</v>
      </c>
      <c r="H135" s="102" t="s">
        <v>429</v>
      </c>
      <c r="I135" s="102" t="s">
        <v>4</v>
      </c>
      <c r="J135" s="102" t="s">
        <v>910</v>
      </c>
      <c r="K135" s="102" t="s">
        <v>910</v>
      </c>
      <c r="L135" s="101" t="s">
        <v>429</v>
      </c>
      <c r="M135" s="101" t="s">
        <v>4</v>
      </c>
      <c r="N135" s="101" t="s">
        <v>910</v>
      </c>
      <c r="O135" s="101" t="s">
        <v>910</v>
      </c>
    </row>
    <row r="136" spans="1:15" ht="15" customHeight="1" x14ac:dyDescent="0.15">
      <c r="A136" s="102">
        <v>135</v>
      </c>
      <c r="B136" s="103" t="str">
        <f>HYPERLINK("#'4-1-2'!A1","4-1-2")</f>
        <v>4-1-2</v>
      </c>
      <c r="C136" s="101" t="s">
        <v>688</v>
      </c>
      <c r="D136" s="101" t="s">
        <v>1006</v>
      </c>
      <c r="E136" s="101" t="s">
        <v>1175</v>
      </c>
      <c r="F136" s="101" t="s">
        <v>910</v>
      </c>
      <c r="G136" s="102" t="s">
        <v>953</v>
      </c>
      <c r="H136" s="102" t="s">
        <v>429</v>
      </c>
      <c r="I136" s="102" t="s">
        <v>4</v>
      </c>
      <c r="J136" s="102" t="s">
        <v>910</v>
      </c>
      <c r="K136" s="102" t="s">
        <v>910</v>
      </c>
      <c r="L136" s="101" t="s">
        <v>429</v>
      </c>
      <c r="M136" s="101" t="s">
        <v>4</v>
      </c>
      <c r="N136" s="101" t="s">
        <v>910</v>
      </c>
      <c r="O136" s="101" t="s">
        <v>910</v>
      </c>
    </row>
    <row r="137" spans="1:15" ht="15" customHeight="1" x14ac:dyDescent="0.15">
      <c r="A137" s="102">
        <v>136</v>
      </c>
      <c r="B137" s="103" t="str">
        <f>HYPERLINK("#'4-1-3'!A1","4-1-3")</f>
        <v>4-1-3</v>
      </c>
      <c r="C137" s="101" t="s">
        <v>688</v>
      </c>
      <c r="D137" s="101" t="s">
        <v>1006</v>
      </c>
      <c r="E137" s="101" t="s">
        <v>1176</v>
      </c>
      <c r="F137" s="101" t="s">
        <v>910</v>
      </c>
      <c r="G137" s="102" t="s">
        <v>1007</v>
      </c>
      <c r="H137" s="102" t="s">
        <v>429</v>
      </c>
      <c r="I137" s="102" t="s">
        <v>4</v>
      </c>
      <c r="J137" s="102" t="s">
        <v>910</v>
      </c>
      <c r="K137" s="102" t="s">
        <v>910</v>
      </c>
      <c r="L137" s="101" t="s">
        <v>429</v>
      </c>
      <c r="M137" s="101" t="s">
        <v>4</v>
      </c>
      <c r="N137" s="101" t="s">
        <v>910</v>
      </c>
      <c r="O137" s="101" t="s">
        <v>910</v>
      </c>
    </row>
    <row r="138" spans="1:15" ht="15" customHeight="1" x14ac:dyDescent="0.15">
      <c r="A138" s="102">
        <v>137</v>
      </c>
      <c r="B138" s="103" t="str">
        <f>HYPERLINK("#'4-1-4'!A1","4-1-4")</f>
        <v>4-1-4</v>
      </c>
      <c r="C138" s="101" t="s">
        <v>688</v>
      </c>
      <c r="D138" s="101" t="s">
        <v>1006</v>
      </c>
      <c r="E138" s="101" t="s">
        <v>1177</v>
      </c>
      <c r="F138" s="101" t="s">
        <v>910</v>
      </c>
      <c r="G138" s="102" t="s">
        <v>1008</v>
      </c>
      <c r="H138" s="102" t="s">
        <v>429</v>
      </c>
      <c r="I138" s="102" t="s">
        <v>4</v>
      </c>
      <c r="J138" s="102" t="s">
        <v>910</v>
      </c>
      <c r="K138" s="102" t="s">
        <v>910</v>
      </c>
      <c r="L138" s="101" t="s">
        <v>429</v>
      </c>
      <c r="M138" s="101" t="s">
        <v>4</v>
      </c>
      <c r="N138" s="101" t="s">
        <v>910</v>
      </c>
      <c r="O138" s="101" t="s">
        <v>910</v>
      </c>
    </row>
    <row r="139" spans="1:15" ht="15" customHeight="1" x14ac:dyDescent="0.15">
      <c r="A139" s="102">
        <v>138</v>
      </c>
      <c r="B139" s="103" t="str">
        <f>HYPERLINK("#'4-1-5'!A1","4-1-5")</f>
        <v>4-1-5</v>
      </c>
      <c r="C139" s="101" t="s">
        <v>688</v>
      </c>
      <c r="D139" s="101" t="s">
        <v>1006</v>
      </c>
      <c r="E139" s="101" t="s">
        <v>1178</v>
      </c>
      <c r="F139" s="101" t="s">
        <v>910</v>
      </c>
      <c r="G139" s="102" t="s">
        <v>981</v>
      </c>
      <c r="H139" s="102" t="s">
        <v>429</v>
      </c>
      <c r="I139" s="102" t="s">
        <v>4</v>
      </c>
      <c r="J139" s="102" t="s">
        <v>910</v>
      </c>
      <c r="K139" s="102" t="s">
        <v>910</v>
      </c>
      <c r="L139" s="101" t="s">
        <v>429</v>
      </c>
      <c r="M139" s="101" t="s">
        <v>4</v>
      </c>
      <c r="N139" s="101" t="s">
        <v>910</v>
      </c>
      <c r="O139" s="101" t="s">
        <v>910</v>
      </c>
    </row>
    <row r="140" spans="1:15" ht="15" customHeight="1" x14ac:dyDescent="0.15">
      <c r="A140" s="102">
        <v>139</v>
      </c>
      <c r="B140" s="103" t="str">
        <f>HYPERLINK("#'5-1-1'!A1","5-1-1")</f>
        <v>5-1-1</v>
      </c>
      <c r="C140" s="101" t="s">
        <v>698</v>
      </c>
      <c r="D140" s="101" t="s">
        <v>371</v>
      </c>
      <c r="E140" s="101" t="s">
        <v>1009</v>
      </c>
      <c r="F140" s="101" t="s">
        <v>910</v>
      </c>
      <c r="G140" s="102" t="s">
        <v>1010</v>
      </c>
      <c r="H140" s="102" t="s">
        <v>1011</v>
      </c>
      <c r="I140" s="102" t="s">
        <v>910</v>
      </c>
      <c r="J140" s="102" t="s">
        <v>910</v>
      </c>
      <c r="K140" s="102" t="s">
        <v>910</v>
      </c>
      <c r="L140" s="101" t="s">
        <v>1012</v>
      </c>
      <c r="M140" s="101" t="s">
        <v>910</v>
      </c>
      <c r="N140" s="101" t="s">
        <v>910</v>
      </c>
      <c r="O140" s="101" t="s">
        <v>910</v>
      </c>
    </row>
    <row r="141" spans="1:15" ht="15" customHeight="1" x14ac:dyDescent="0.15">
      <c r="A141" s="102">
        <v>140</v>
      </c>
      <c r="B141" s="103" t="str">
        <f>HYPERLINK("#'5-1-2'!A1","5-1-2")</f>
        <v>5-1-2</v>
      </c>
      <c r="C141" s="101" t="s">
        <v>698</v>
      </c>
      <c r="D141" s="101" t="s">
        <v>371</v>
      </c>
      <c r="E141" s="101" t="s">
        <v>1179</v>
      </c>
      <c r="F141" s="101" t="s">
        <v>910</v>
      </c>
      <c r="G141" s="102" t="s">
        <v>909</v>
      </c>
      <c r="H141" s="102" t="s">
        <v>1011</v>
      </c>
      <c r="I141" s="102" t="s">
        <v>910</v>
      </c>
      <c r="J141" s="102" t="s">
        <v>910</v>
      </c>
      <c r="K141" s="102" t="s">
        <v>910</v>
      </c>
      <c r="L141" s="101" t="s">
        <v>1012</v>
      </c>
      <c r="M141" s="101" t="s">
        <v>910</v>
      </c>
      <c r="N141" s="101" t="s">
        <v>910</v>
      </c>
      <c r="O141" s="101" t="s">
        <v>910</v>
      </c>
    </row>
    <row r="142" spans="1:15" ht="15" customHeight="1" x14ac:dyDescent="0.15">
      <c r="A142" s="102">
        <v>141</v>
      </c>
      <c r="B142" s="103" t="str">
        <f>HYPERLINK("#'5-1-3'!A1","5-1-3")</f>
        <v>5-1-3</v>
      </c>
      <c r="C142" s="101" t="s">
        <v>698</v>
      </c>
      <c r="D142" s="101" t="s">
        <v>371</v>
      </c>
      <c r="E142" s="101" t="s">
        <v>1014</v>
      </c>
      <c r="F142" s="101" t="s">
        <v>910</v>
      </c>
      <c r="G142" s="102" t="s">
        <v>912</v>
      </c>
      <c r="H142" s="102" t="s">
        <v>1011</v>
      </c>
      <c r="I142" s="102" t="s">
        <v>910</v>
      </c>
      <c r="J142" s="102" t="s">
        <v>910</v>
      </c>
      <c r="K142" s="102" t="s">
        <v>910</v>
      </c>
      <c r="L142" s="101" t="s">
        <v>1012</v>
      </c>
      <c r="M142" s="101" t="s">
        <v>910</v>
      </c>
      <c r="N142" s="101" t="s">
        <v>910</v>
      </c>
      <c r="O142" s="101" t="s">
        <v>910</v>
      </c>
    </row>
    <row r="143" spans="1:15" ht="15" customHeight="1" x14ac:dyDescent="0.15">
      <c r="A143" s="102">
        <v>142</v>
      </c>
      <c r="B143" s="103" t="str">
        <f>HYPERLINK("#'5-1-4'!A1","5-1-4")</f>
        <v>5-1-4</v>
      </c>
      <c r="C143" s="101" t="s">
        <v>698</v>
      </c>
      <c r="D143" s="101" t="s">
        <v>371</v>
      </c>
      <c r="E143" s="101" t="s">
        <v>1015</v>
      </c>
      <c r="F143" s="101" t="s">
        <v>910</v>
      </c>
      <c r="G143" s="102" t="s">
        <v>1016</v>
      </c>
      <c r="H143" s="102" t="s">
        <v>1011</v>
      </c>
      <c r="I143" s="102" t="s">
        <v>910</v>
      </c>
      <c r="J143" s="102" t="s">
        <v>910</v>
      </c>
      <c r="K143" s="102" t="s">
        <v>910</v>
      </c>
      <c r="L143" s="101" t="s">
        <v>1012</v>
      </c>
      <c r="M143" s="101" t="s">
        <v>910</v>
      </c>
      <c r="N143" s="101" t="s">
        <v>910</v>
      </c>
      <c r="O143" s="101" t="s">
        <v>910</v>
      </c>
    </row>
    <row r="144" spans="1:15" ht="15" customHeight="1" x14ac:dyDescent="0.15">
      <c r="A144" s="102">
        <v>143</v>
      </c>
      <c r="B144" s="103" t="str">
        <f>HYPERLINK("#'5-1-5'!A1","5-1-5")</f>
        <v>5-1-5</v>
      </c>
      <c r="C144" s="101" t="s">
        <v>698</v>
      </c>
      <c r="D144" s="101" t="s">
        <v>371</v>
      </c>
      <c r="E144" s="101" t="s">
        <v>1017</v>
      </c>
      <c r="F144" s="101" t="s">
        <v>910</v>
      </c>
      <c r="G144" s="102" t="s">
        <v>1018</v>
      </c>
      <c r="H144" s="102" t="s">
        <v>1011</v>
      </c>
      <c r="I144" s="102" t="s">
        <v>910</v>
      </c>
      <c r="J144" s="102" t="s">
        <v>910</v>
      </c>
      <c r="K144" s="102" t="s">
        <v>910</v>
      </c>
      <c r="L144" s="101" t="s">
        <v>1012</v>
      </c>
      <c r="M144" s="101" t="s">
        <v>910</v>
      </c>
      <c r="N144" s="101" t="s">
        <v>910</v>
      </c>
      <c r="O144" s="101" t="s">
        <v>910</v>
      </c>
    </row>
    <row r="145" spans="1:15" ht="15" customHeight="1" x14ac:dyDescent="0.15">
      <c r="A145" s="102">
        <v>144</v>
      </c>
      <c r="B145" s="103" t="str">
        <f>HYPERLINK("#'5-1-6'!A1","5-1-6")</f>
        <v>5-1-6</v>
      </c>
      <c r="C145" s="101" t="s">
        <v>698</v>
      </c>
      <c r="D145" s="101" t="s">
        <v>371</v>
      </c>
      <c r="E145" s="101" t="s">
        <v>1019</v>
      </c>
      <c r="F145" s="101" t="s">
        <v>910</v>
      </c>
      <c r="G145" s="102" t="s">
        <v>914</v>
      </c>
      <c r="H145" s="102" t="s">
        <v>1011</v>
      </c>
      <c r="I145" s="102" t="s">
        <v>910</v>
      </c>
      <c r="J145" s="102" t="s">
        <v>910</v>
      </c>
      <c r="K145" s="102" t="s">
        <v>910</v>
      </c>
      <c r="L145" s="101" t="s">
        <v>1012</v>
      </c>
      <c r="M145" s="101" t="s">
        <v>910</v>
      </c>
      <c r="N145" s="101" t="s">
        <v>910</v>
      </c>
      <c r="O145" s="101" t="s">
        <v>910</v>
      </c>
    </row>
    <row r="146" spans="1:15" ht="15" customHeight="1" x14ac:dyDescent="0.15">
      <c r="A146" s="102">
        <v>145</v>
      </c>
      <c r="B146" s="103" t="str">
        <f>HYPERLINK("#'5-1-7'!A1","5-1-7")</f>
        <v>5-1-7</v>
      </c>
      <c r="C146" s="101" t="s">
        <v>698</v>
      </c>
      <c r="D146" s="101" t="s">
        <v>371</v>
      </c>
      <c r="E146" s="101" t="s">
        <v>1180</v>
      </c>
      <c r="F146" s="101" t="s">
        <v>910</v>
      </c>
      <c r="G146" s="102" t="s">
        <v>916</v>
      </c>
      <c r="H146" s="102" t="s">
        <v>1011</v>
      </c>
      <c r="I146" s="102" t="s">
        <v>910</v>
      </c>
      <c r="J146" s="102" t="s">
        <v>910</v>
      </c>
      <c r="K146" s="102" t="s">
        <v>910</v>
      </c>
      <c r="L146" s="101" t="s">
        <v>1012</v>
      </c>
      <c r="M146" s="101" t="s">
        <v>910</v>
      </c>
      <c r="N146" s="101" t="s">
        <v>910</v>
      </c>
      <c r="O146" s="101" t="s">
        <v>910</v>
      </c>
    </row>
    <row r="147" spans="1:15" ht="15" customHeight="1" x14ac:dyDescent="0.15">
      <c r="A147" s="102">
        <v>146</v>
      </c>
      <c r="B147" s="103" t="str">
        <f>HYPERLINK("#'5-1-8'!A1","5-1-8")</f>
        <v>5-1-8</v>
      </c>
      <c r="C147" s="101" t="s">
        <v>698</v>
      </c>
      <c r="D147" s="101" t="s">
        <v>371</v>
      </c>
      <c r="E147" s="101" t="s">
        <v>1181</v>
      </c>
      <c r="F147" s="101" t="s">
        <v>910</v>
      </c>
      <c r="G147" s="102" t="s">
        <v>917</v>
      </c>
      <c r="H147" s="102" t="s">
        <v>1011</v>
      </c>
      <c r="I147" s="102" t="s">
        <v>910</v>
      </c>
      <c r="J147" s="102" t="s">
        <v>910</v>
      </c>
      <c r="K147" s="102" t="s">
        <v>910</v>
      </c>
      <c r="L147" s="101" t="s">
        <v>1012</v>
      </c>
      <c r="M147" s="101" t="s">
        <v>910</v>
      </c>
      <c r="N147" s="101" t="s">
        <v>910</v>
      </c>
      <c r="O147" s="101" t="s">
        <v>910</v>
      </c>
    </row>
    <row r="148" spans="1:15" ht="15" customHeight="1" x14ac:dyDescent="0.15">
      <c r="A148" s="102">
        <v>147</v>
      </c>
      <c r="B148" s="103" t="str">
        <f>HYPERLINK("#'5-1-9'!A1","5-1-9")</f>
        <v>5-1-9</v>
      </c>
      <c r="C148" s="101" t="s">
        <v>698</v>
      </c>
      <c r="D148" s="101" t="s">
        <v>371</v>
      </c>
      <c r="E148" s="101" t="s">
        <v>1182</v>
      </c>
      <c r="F148" s="101" t="s">
        <v>1021</v>
      </c>
      <c r="G148" s="102" t="s">
        <v>919</v>
      </c>
      <c r="H148" s="102" t="s">
        <v>1011</v>
      </c>
      <c r="I148" s="102" t="s">
        <v>910</v>
      </c>
      <c r="J148" s="102" t="s">
        <v>910</v>
      </c>
      <c r="K148" s="102" t="s">
        <v>910</v>
      </c>
      <c r="L148" s="101" t="s">
        <v>1012</v>
      </c>
      <c r="M148" s="101" t="s">
        <v>910</v>
      </c>
      <c r="N148" s="101" t="s">
        <v>910</v>
      </c>
      <c r="O148" s="101" t="s">
        <v>910</v>
      </c>
    </row>
    <row r="149" spans="1:15" ht="15" customHeight="1" x14ac:dyDescent="0.15">
      <c r="A149" s="102">
        <v>148</v>
      </c>
      <c r="B149" s="103" t="str">
        <f>HYPERLINK("#'5-1-10'!A1","5-1-10")</f>
        <v>5-1-10</v>
      </c>
      <c r="C149" s="101" t="s">
        <v>698</v>
      </c>
      <c r="D149" s="101" t="s">
        <v>371</v>
      </c>
      <c r="E149" s="101" t="s">
        <v>1022</v>
      </c>
      <c r="F149" s="101" t="s">
        <v>910</v>
      </c>
      <c r="G149" s="102" t="s">
        <v>1023</v>
      </c>
      <c r="H149" s="102" t="s">
        <v>1011</v>
      </c>
      <c r="I149" s="102" t="s">
        <v>910</v>
      </c>
      <c r="J149" s="102" t="s">
        <v>910</v>
      </c>
      <c r="K149" s="102" t="s">
        <v>910</v>
      </c>
      <c r="L149" s="101" t="s">
        <v>1012</v>
      </c>
      <c r="M149" s="101" t="s">
        <v>910</v>
      </c>
      <c r="N149" s="101" t="s">
        <v>910</v>
      </c>
      <c r="O149" s="101" t="s">
        <v>910</v>
      </c>
    </row>
    <row r="150" spans="1:15" ht="15" customHeight="1" x14ac:dyDescent="0.15">
      <c r="A150" s="102">
        <v>149</v>
      </c>
      <c r="B150" s="103" t="str">
        <f>HYPERLINK("#'5-1-11'!A1","5-1-11")</f>
        <v>5-1-11</v>
      </c>
      <c r="C150" s="101" t="s">
        <v>698</v>
      </c>
      <c r="D150" s="101" t="s">
        <v>371</v>
      </c>
      <c r="E150" s="101" t="s">
        <v>1024</v>
      </c>
      <c r="F150" s="101" t="s">
        <v>910</v>
      </c>
      <c r="G150" s="102" t="s">
        <v>1025</v>
      </c>
      <c r="H150" s="102" t="s">
        <v>1011</v>
      </c>
      <c r="I150" s="102" t="s">
        <v>910</v>
      </c>
      <c r="J150" s="102" t="s">
        <v>910</v>
      </c>
      <c r="K150" s="102" t="s">
        <v>910</v>
      </c>
      <c r="L150" s="101" t="s">
        <v>1012</v>
      </c>
      <c r="M150" s="101" t="s">
        <v>910</v>
      </c>
      <c r="N150" s="101" t="s">
        <v>910</v>
      </c>
      <c r="O150" s="101" t="s">
        <v>910</v>
      </c>
    </row>
    <row r="151" spans="1:15" ht="15" customHeight="1" x14ac:dyDescent="0.15">
      <c r="A151" s="102">
        <v>150</v>
      </c>
      <c r="B151" s="103" t="str">
        <f>HYPERLINK("#'5-1-12'!A1","5-1-12")</f>
        <v>5-1-12</v>
      </c>
      <c r="C151" s="101" t="s">
        <v>698</v>
      </c>
      <c r="D151" s="101" t="s">
        <v>371</v>
      </c>
      <c r="E151" s="101" t="s">
        <v>1026</v>
      </c>
      <c r="F151" s="101" t="s">
        <v>910</v>
      </c>
      <c r="G151" s="102" t="s">
        <v>1027</v>
      </c>
      <c r="H151" s="102" t="s">
        <v>1011</v>
      </c>
      <c r="I151" s="102" t="s">
        <v>910</v>
      </c>
      <c r="J151" s="102" t="s">
        <v>910</v>
      </c>
      <c r="K151" s="102" t="s">
        <v>910</v>
      </c>
      <c r="L151" s="101" t="s">
        <v>1012</v>
      </c>
      <c r="M151" s="101" t="s">
        <v>910</v>
      </c>
      <c r="N151" s="101" t="s">
        <v>910</v>
      </c>
      <c r="O151" s="101" t="s">
        <v>910</v>
      </c>
    </row>
    <row r="152" spans="1:15" ht="15" customHeight="1" x14ac:dyDescent="0.15">
      <c r="A152" s="102">
        <v>151</v>
      </c>
      <c r="B152" s="103" t="str">
        <f>HYPERLINK("#'5-1-13'!A1","5-1-13")</f>
        <v>5-1-13</v>
      </c>
      <c r="C152" s="101" t="s">
        <v>698</v>
      </c>
      <c r="D152" s="101" t="s">
        <v>371</v>
      </c>
      <c r="E152" s="101" t="s">
        <v>1028</v>
      </c>
      <c r="F152" s="101" t="s">
        <v>910</v>
      </c>
      <c r="G152" s="102" t="s">
        <v>1029</v>
      </c>
      <c r="H152" s="102" t="s">
        <v>1011</v>
      </c>
      <c r="I152" s="102" t="s">
        <v>910</v>
      </c>
      <c r="J152" s="102" t="s">
        <v>910</v>
      </c>
      <c r="K152" s="102" t="s">
        <v>910</v>
      </c>
      <c r="L152" s="101" t="s">
        <v>1012</v>
      </c>
      <c r="M152" s="101" t="s">
        <v>910</v>
      </c>
      <c r="N152" s="101" t="s">
        <v>910</v>
      </c>
      <c r="O152" s="101" t="s">
        <v>910</v>
      </c>
    </row>
    <row r="153" spans="1:15" ht="15" customHeight="1" x14ac:dyDescent="0.15">
      <c r="A153" s="102">
        <v>152</v>
      </c>
      <c r="B153" s="103" t="str">
        <f>HYPERLINK("#'5-1-14'!A1","5-1-14")</f>
        <v>5-1-14</v>
      </c>
      <c r="C153" s="101" t="s">
        <v>698</v>
      </c>
      <c r="D153" s="101" t="s">
        <v>371</v>
      </c>
      <c r="E153" s="101" t="s">
        <v>1030</v>
      </c>
      <c r="F153" s="101" t="s">
        <v>910</v>
      </c>
      <c r="G153" s="102" t="s">
        <v>1229</v>
      </c>
      <c r="H153" s="102" t="s">
        <v>1011</v>
      </c>
      <c r="I153" s="102" t="s">
        <v>910</v>
      </c>
      <c r="J153" s="102" t="s">
        <v>910</v>
      </c>
      <c r="K153" s="102" t="s">
        <v>910</v>
      </c>
      <c r="L153" s="101" t="s">
        <v>1012</v>
      </c>
      <c r="M153" s="101" t="s">
        <v>910</v>
      </c>
      <c r="N153" s="101" t="s">
        <v>910</v>
      </c>
      <c r="O153" s="101" t="s">
        <v>910</v>
      </c>
    </row>
    <row r="154" spans="1:15" ht="15" customHeight="1" x14ac:dyDescent="0.15">
      <c r="A154" s="102">
        <v>153</v>
      </c>
      <c r="B154" s="103" t="str">
        <f>HYPERLINK("#'5-2-1'!A1","5-2-1")</f>
        <v>5-2-1</v>
      </c>
      <c r="C154" s="101" t="s">
        <v>698</v>
      </c>
      <c r="D154" s="101" t="s">
        <v>1031</v>
      </c>
      <c r="E154" s="101" t="s">
        <v>1009</v>
      </c>
      <c r="F154" s="101" t="s">
        <v>910</v>
      </c>
      <c r="G154" s="102" t="s">
        <v>1010</v>
      </c>
      <c r="H154" s="102" t="s">
        <v>1011</v>
      </c>
      <c r="I154" s="102" t="s">
        <v>910</v>
      </c>
      <c r="J154" s="102" t="s">
        <v>910</v>
      </c>
      <c r="K154" s="102" t="s">
        <v>910</v>
      </c>
      <c r="L154" s="101" t="s">
        <v>1012</v>
      </c>
      <c r="M154" s="101" t="s">
        <v>910</v>
      </c>
      <c r="N154" s="101" t="s">
        <v>910</v>
      </c>
      <c r="O154" s="101" t="s">
        <v>910</v>
      </c>
    </row>
    <row r="155" spans="1:15" ht="15" customHeight="1" x14ac:dyDescent="0.15">
      <c r="A155" s="102">
        <v>154</v>
      </c>
      <c r="B155" s="103" t="str">
        <f>HYPERLINK("#'5-2-2'!A1","5-2-2")</f>
        <v>5-2-2</v>
      </c>
      <c r="C155" s="101" t="s">
        <v>698</v>
      </c>
      <c r="D155" s="101" t="s">
        <v>1031</v>
      </c>
      <c r="E155" s="101" t="s">
        <v>1179</v>
      </c>
      <c r="F155" s="101" t="s">
        <v>910</v>
      </c>
      <c r="G155" s="102" t="s">
        <v>909</v>
      </c>
      <c r="H155" s="102" t="s">
        <v>1011</v>
      </c>
      <c r="I155" s="102" t="s">
        <v>910</v>
      </c>
      <c r="J155" s="102" t="s">
        <v>910</v>
      </c>
      <c r="K155" s="102" t="s">
        <v>910</v>
      </c>
      <c r="L155" s="101" t="s">
        <v>1012</v>
      </c>
      <c r="M155" s="101" t="s">
        <v>910</v>
      </c>
      <c r="N155" s="101" t="s">
        <v>910</v>
      </c>
      <c r="O155" s="101" t="s">
        <v>910</v>
      </c>
    </row>
    <row r="156" spans="1:15" ht="15" customHeight="1" x14ac:dyDescent="0.15">
      <c r="A156" s="102">
        <v>155</v>
      </c>
      <c r="B156" s="103" t="str">
        <f>HYPERLINK("#'5-2-3'!A1","5-2-3")</f>
        <v>5-2-3</v>
      </c>
      <c r="C156" s="101" t="s">
        <v>698</v>
      </c>
      <c r="D156" s="101" t="s">
        <v>1031</v>
      </c>
      <c r="E156" s="101" t="s">
        <v>1014</v>
      </c>
      <c r="F156" s="101" t="s">
        <v>910</v>
      </c>
      <c r="G156" s="102" t="s">
        <v>912</v>
      </c>
      <c r="H156" s="102" t="s">
        <v>1011</v>
      </c>
      <c r="I156" s="102" t="s">
        <v>910</v>
      </c>
      <c r="J156" s="102" t="s">
        <v>910</v>
      </c>
      <c r="K156" s="102" t="s">
        <v>910</v>
      </c>
      <c r="L156" s="101" t="s">
        <v>1012</v>
      </c>
      <c r="M156" s="101" t="s">
        <v>910</v>
      </c>
      <c r="N156" s="101" t="s">
        <v>910</v>
      </c>
      <c r="O156" s="101" t="s">
        <v>910</v>
      </c>
    </row>
    <row r="157" spans="1:15" ht="15" customHeight="1" x14ac:dyDescent="0.15">
      <c r="A157" s="102">
        <v>156</v>
      </c>
      <c r="B157" s="103" t="str">
        <f>HYPERLINK("#'5-2-4'!A1","5-2-4")</f>
        <v>5-2-4</v>
      </c>
      <c r="C157" s="101" t="s">
        <v>698</v>
      </c>
      <c r="D157" s="101" t="s">
        <v>1031</v>
      </c>
      <c r="E157" s="101" t="s">
        <v>1015</v>
      </c>
      <c r="F157" s="101" t="s">
        <v>910</v>
      </c>
      <c r="G157" s="102" t="s">
        <v>1016</v>
      </c>
      <c r="H157" s="102" t="s">
        <v>1011</v>
      </c>
      <c r="I157" s="102" t="s">
        <v>910</v>
      </c>
      <c r="J157" s="102" t="s">
        <v>910</v>
      </c>
      <c r="K157" s="102" t="s">
        <v>910</v>
      </c>
      <c r="L157" s="101" t="s">
        <v>1012</v>
      </c>
      <c r="M157" s="101" t="s">
        <v>910</v>
      </c>
      <c r="N157" s="101" t="s">
        <v>910</v>
      </c>
      <c r="O157" s="101" t="s">
        <v>910</v>
      </c>
    </row>
    <row r="158" spans="1:15" ht="15" customHeight="1" x14ac:dyDescent="0.15">
      <c r="A158" s="102">
        <v>157</v>
      </c>
      <c r="B158" s="103" t="str">
        <f>HYPERLINK("#'5-2-5'!A1","5-2-5")</f>
        <v>5-2-5</v>
      </c>
      <c r="C158" s="101" t="s">
        <v>698</v>
      </c>
      <c r="D158" s="101" t="s">
        <v>1031</v>
      </c>
      <c r="E158" s="101" t="s">
        <v>1017</v>
      </c>
      <c r="F158" s="101" t="s">
        <v>910</v>
      </c>
      <c r="G158" s="102" t="s">
        <v>1018</v>
      </c>
      <c r="H158" s="102" t="s">
        <v>1011</v>
      </c>
      <c r="I158" s="102" t="s">
        <v>910</v>
      </c>
      <c r="J158" s="102" t="s">
        <v>910</v>
      </c>
      <c r="K158" s="102" t="s">
        <v>910</v>
      </c>
      <c r="L158" s="101" t="s">
        <v>1012</v>
      </c>
      <c r="M158" s="101" t="s">
        <v>910</v>
      </c>
      <c r="N158" s="101" t="s">
        <v>910</v>
      </c>
      <c r="O158" s="101" t="s">
        <v>910</v>
      </c>
    </row>
    <row r="159" spans="1:15" ht="15" customHeight="1" x14ac:dyDescent="0.15">
      <c r="A159" s="102">
        <v>158</v>
      </c>
      <c r="B159" s="103" t="str">
        <f>HYPERLINK("#'5-2-6'!A1","5-2-6")</f>
        <v>5-2-6</v>
      </c>
      <c r="C159" s="101" t="s">
        <v>698</v>
      </c>
      <c r="D159" s="101" t="s">
        <v>1031</v>
      </c>
      <c r="E159" s="101" t="s">
        <v>1019</v>
      </c>
      <c r="F159" s="101" t="s">
        <v>910</v>
      </c>
      <c r="G159" s="102" t="s">
        <v>914</v>
      </c>
      <c r="H159" s="102" t="s">
        <v>1011</v>
      </c>
      <c r="I159" s="102" t="s">
        <v>910</v>
      </c>
      <c r="J159" s="102" t="s">
        <v>910</v>
      </c>
      <c r="K159" s="102" t="s">
        <v>910</v>
      </c>
      <c r="L159" s="101" t="s">
        <v>1012</v>
      </c>
      <c r="M159" s="101" t="s">
        <v>910</v>
      </c>
      <c r="N159" s="101" t="s">
        <v>910</v>
      </c>
      <c r="O159" s="101" t="s">
        <v>910</v>
      </c>
    </row>
    <row r="160" spans="1:15" ht="15" customHeight="1" x14ac:dyDescent="0.15">
      <c r="A160" s="102">
        <v>159</v>
      </c>
      <c r="B160" s="103" t="str">
        <f>HYPERLINK("#'5-2-7'!A1","5-2-7")</f>
        <v>5-2-7</v>
      </c>
      <c r="C160" s="101" t="s">
        <v>698</v>
      </c>
      <c r="D160" s="101" t="s">
        <v>1031</v>
      </c>
      <c r="E160" s="101" t="s">
        <v>1180</v>
      </c>
      <c r="F160" s="101" t="s">
        <v>910</v>
      </c>
      <c r="G160" s="102" t="s">
        <v>916</v>
      </c>
      <c r="H160" s="102" t="s">
        <v>1011</v>
      </c>
      <c r="I160" s="102" t="s">
        <v>910</v>
      </c>
      <c r="J160" s="102" t="s">
        <v>910</v>
      </c>
      <c r="K160" s="102" t="s">
        <v>910</v>
      </c>
      <c r="L160" s="101" t="s">
        <v>1012</v>
      </c>
      <c r="M160" s="101" t="s">
        <v>910</v>
      </c>
      <c r="N160" s="101" t="s">
        <v>910</v>
      </c>
      <c r="O160" s="101" t="s">
        <v>910</v>
      </c>
    </row>
    <row r="161" spans="1:15" ht="15" customHeight="1" x14ac:dyDescent="0.15">
      <c r="A161" s="102">
        <v>160</v>
      </c>
      <c r="B161" s="103" t="str">
        <f>HYPERLINK("#'5-2-8'!A1","5-2-8")</f>
        <v>5-2-8</v>
      </c>
      <c r="C161" s="101" t="s">
        <v>698</v>
      </c>
      <c r="D161" s="101" t="s">
        <v>1031</v>
      </c>
      <c r="E161" s="101" t="s">
        <v>1181</v>
      </c>
      <c r="F161" s="101" t="s">
        <v>910</v>
      </c>
      <c r="G161" s="102" t="s">
        <v>917</v>
      </c>
      <c r="H161" s="102" t="s">
        <v>1011</v>
      </c>
      <c r="I161" s="102" t="s">
        <v>910</v>
      </c>
      <c r="J161" s="102" t="s">
        <v>910</v>
      </c>
      <c r="K161" s="102" t="s">
        <v>910</v>
      </c>
      <c r="L161" s="101" t="s">
        <v>1012</v>
      </c>
      <c r="M161" s="101" t="s">
        <v>910</v>
      </c>
      <c r="N161" s="101" t="s">
        <v>910</v>
      </c>
      <c r="O161" s="101" t="s">
        <v>910</v>
      </c>
    </row>
    <row r="162" spans="1:15" ht="15" customHeight="1" x14ac:dyDescent="0.15">
      <c r="A162" s="102">
        <v>161</v>
      </c>
      <c r="B162" s="103" t="str">
        <f>HYPERLINK("#'5-2-9'!A1","5-2-9")</f>
        <v>5-2-9</v>
      </c>
      <c r="C162" s="101" t="s">
        <v>698</v>
      </c>
      <c r="D162" s="101" t="s">
        <v>1031</v>
      </c>
      <c r="E162" s="101" t="s">
        <v>1182</v>
      </c>
      <c r="F162" s="101" t="s">
        <v>1021</v>
      </c>
      <c r="G162" s="102" t="s">
        <v>919</v>
      </c>
      <c r="H162" s="102" t="s">
        <v>1011</v>
      </c>
      <c r="I162" s="102" t="s">
        <v>910</v>
      </c>
      <c r="J162" s="102" t="s">
        <v>910</v>
      </c>
      <c r="K162" s="102" t="s">
        <v>910</v>
      </c>
      <c r="L162" s="101" t="s">
        <v>1012</v>
      </c>
      <c r="M162" s="101" t="s">
        <v>910</v>
      </c>
      <c r="N162" s="101" t="s">
        <v>910</v>
      </c>
      <c r="O162" s="101" t="s">
        <v>910</v>
      </c>
    </row>
    <row r="163" spans="1:15" ht="15" customHeight="1" x14ac:dyDescent="0.15">
      <c r="A163" s="102">
        <v>162</v>
      </c>
      <c r="B163" s="103" t="str">
        <f>HYPERLINK("#'5-2-10'!A1","5-2-10")</f>
        <v>5-2-10</v>
      </c>
      <c r="C163" s="101" t="s">
        <v>698</v>
      </c>
      <c r="D163" s="101" t="s">
        <v>1031</v>
      </c>
      <c r="E163" s="101" t="s">
        <v>1022</v>
      </c>
      <c r="F163" s="101" t="s">
        <v>910</v>
      </c>
      <c r="G163" s="102" t="s">
        <v>1023</v>
      </c>
      <c r="H163" s="102" t="s">
        <v>1011</v>
      </c>
      <c r="I163" s="102" t="s">
        <v>910</v>
      </c>
      <c r="J163" s="102" t="s">
        <v>910</v>
      </c>
      <c r="K163" s="102" t="s">
        <v>910</v>
      </c>
      <c r="L163" s="101" t="s">
        <v>1012</v>
      </c>
      <c r="M163" s="101" t="s">
        <v>910</v>
      </c>
      <c r="N163" s="101" t="s">
        <v>910</v>
      </c>
      <c r="O163" s="101" t="s">
        <v>910</v>
      </c>
    </row>
    <row r="164" spans="1:15" ht="15" customHeight="1" x14ac:dyDescent="0.15">
      <c r="A164" s="102">
        <v>163</v>
      </c>
      <c r="B164" s="103" t="str">
        <f>HYPERLINK("#'5-2-11'!A1","5-2-11")</f>
        <v>5-2-11</v>
      </c>
      <c r="C164" s="101" t="s">
        <v>698</v>
      </c>
      <c r="D164" s="101" t="s">
        <v>1031</v>
      </c>
      <c r="E164" s="101" t="s">
        <v>1024</v>
      </c>
      <c r="F164" s="101" t="s">
        <v>910</v>
      </c>
      <c r="G164" s="102" t="s">
        <v>1025</v>
      </c>
      <c r="H164" s="102" t="s">
        <v>1011</v>
      </c>
      <c r="I164" s="102" t="s">
        <v>910</v>
      </c>
      <c r="J164" s="102" t="s">
        <v>910</v>
      </c>
      <c r="K164" s="102" t="s">
        <v>910</v>
      </c>
      <c r="L164" s="101" t="s">
        <v>1012</v>
      </c>
      <c r="M164" s="101" t="s">
        <v>910</v>
      </c>
      <c r="N164" s="101" t="s">
        <v>910</v>
      </c>
      <c r="O164" s="101" t="s">
        <v>910</v>
      </c>
    </row>
    <row r="165" spans="1:15" ht="15" customHeight="1" x14ac:dyDescent="0.15">
      <c r="A165" s="102">
        <v>164</v>
      </c>
      <c r="B165" s="103" t="str">
        <f>HYPERLINK("#'5-2-12'!A1","5-2-12")</f>
        <v>5-2-12</v>
      </c>
      <c r="C165" s="101" t="s">
        <v>698</v>
      </c>
      <c r="D165" s="101" t="s">
        <v>1031</v>
      </c>
      <c r="E165" s="101" t="s">
        <v>1026</v>
      </c>
      <c r="F165" s="101" t="s">
        <v>910</v>
      </c>
      <c r="G165" s="102" t="s">
        <v>1027</v>
      </c>
      <c r="H165" s="102" t="s">
        <v>1011</v>
      </c>
      <c r="I165" s="102" t="s">
        <v>910</v>
      </c>
      <c r="J165" s="102" t="s">
        <v>910</v>
      </c>
      <c r="K165" s="102" t="s">
        <v>910</v>
      </c>
      <c r="L165" s="101" t="s">
        <v>1012</v>
      </c>
      <c r="M165" s="101" t="s">
        <v>910</v>
      </c>
      <c r="N165" s="101" t="s">
        <v>910</v>
      </c>
      <c r="O165" s="101" t="s">
        <v>910</v>
      </c>
    </row>
    <row r="166" spans="1:15" ht="15" customHeight="1" x14ac:dyDescent="0.15">
      <c r="A166" s="102">
        <v>165</v>
      </c>
      <c r="B166" s="103" t="str">
        <f>HYPERLINK("#'5-2-13'!A1","5-2-13")</f>
        <v>5-2-13</v>
      </c>
      <c r="C166" s="101" t="s">
        <v>698</v>
      </c>
      <c r="D166" s="101" t="s">
        <v>1031</v>
      </c>
      <c r="E166" s="101" t="s">
        <v>1028</v>
      </c>
      <c r="F166" s="101" t="s">
        <v>910</v>
      </c>
      <c r="G166" s="102" t="s">
        <v>1029</v>
      </c>
      <c r="H166" s="102" t="s">
        <v>1011</v>
      </c>
      <c r="I166" s="102" t="s">
        <v>910</v>
      </c>
      <c r="J166" s="102" t="s">
        <v>910</v>
      </c>
      <c r="K166" s="102" t="s">
        <v>910</v>
      </c>
      <c r="L166" s="101" t="s">
        <v>1012</v>
      </c>
      <c r="M166" s="101" t="s">
        <v>910</v>
      </c>
      <c r="N166" s="101" t="s">
        <v>910</v>
      </c>
      <c r="O166" s="101" t="s">
        <v>910</v>
      </c>
    </row>
    <row r="167" spans="1:15" ht="15" customHeight="1" x14ac:dyDescent="0.15">
      <c r="A167" s="102">
        <v>166</v>
      </c>
      <c r="B167" s="103" t="str">
        <f>HYPERLINK("#'5-2-14'!A1","5-2-14")</f>
        <v>5-2-14</v>
      </c>
      <c r="C167" s="101" t="s">
        <v>698</v>
      </c>
      <c r="D167" s="101" t="s">
        <v>1031</v>
      </c>
      <c r="E167" s="101" t="s">
        <v>1030</v>
      </c>
      <c r="F167" s="101" t="s">
        <v>910</v>
      </c>
      <c r="G167" s="102" t="s">
        <v>1230</v>
      </c>
      <c r="H167" s="102" t="s">
        <v>1011</v>
      </c>
      <c r="I167" s="102" t="s">
        <v>910</v>
      </c>
      <c r="J167" s="102" t="s">
        <v>910</v>
      </c>
      <c r="K167" s="102" t="s">
        <v>910</v>
      </c>
      <c r="L167" s="101" t="s">
        <v>1012</v>
      </c>
      <c r="M167" s="101" t="s">
        <v>910</v>
      </c>
      <c r="N167" s="101" t="s">
        <v>910</v>
      </c>
      <c r="O167" s="101" t="s">
        <v>910</v>
      </c>
    </row>
    <row r="168" spans="1:15" ht="15" customHeight="1" x14ac:dyDescent="0.15">
      <c r="A168" s="102">
        <v>167</v>
      </c>
      <c r="B168" s="103" t="str">
        <f>HYPERLINK("#'6-1-1'!A1","6-1-1")</f>
        <v>6-1-1</v>
      </c>
      <c r="C168" s="101" t="s">
        <v>732</v>
      </c>
      <c r="D168" s="101" t="s">
        <v>957</v>
      </c>
      <c r="E168" s="101" t="s">
        <v>1032</v>
      </c>
      <c r="F168" s="101" t="s">
        <v>1033</v>
      </c>
      <c r="G168" s="102" t="s">
        <v>1231</v>
      </c>
      <c r="H168" s="102" t="s">
        <v>429</v>
      </c>
      <c r="I168" s="102" t="s">
        <v>4</v>
      </c>
      <c r="J168" s="102" t="s">
        <v>910</v>
      </c>
      <c r="K168" s="102" t="s">
        <v>910</v>
      </c>
      <c r="L168" s="101" t="s">
        <v>429</v>
      </c>
      <c r="M168" s="101" t="s">
        <v>4</v>
      </c>
      <c r="N168" s="101" t="s">
        <v>910</v>
      </c>
      <c r="O168" s="101" t="s">
        <v>910</v>
      </c>
    </row>
    <row r="169" spans="1:15" ht="15" customHeight="1" x14ac:dyDescent="0.15">
      <c r="A169" s="102">
        <v>168</v>
      </c>
      <c r="B169" s="103" t="str">
        <f>HYPERLINK("#'6-1-2'!A1","6-1-2")</f>
        <v>6-1-2</v>
      </c>
      <c r="C169" s="101" t="s">
        <v>732</v>
      </c>
      <c r="D169" s="101" t="s">
        <v>957</v>
      </c>
      <c r="E169" s="101" t="s">
        <v>1034</v>
      </c>
      <c r="F169" s="101" t="s">
        <v>1033</v>
      </c>
      <c r="G169" s="102" t="s">
        <v>1232</v>
      </c>
      <c r="H169" s="102" t="s">
        <v>429</v>
      </c>
      <c r="I169" s="102" t="s">
        <v>4</v>
      </c>
      <c r="J169" s="102" t="s">
        <v>910</v>
      </c>
      <c r="K169" s="102" t="s">
        <v>910</v>
      </c>
      <c r="L169" s="101" t="s">
        <v>429</v>
      </c>
      <c r="M169" s="101" t="s">
        <v>4</v>
      </c>
      <c r="N169" s="101" t="s">
        <v>910</v>
      </c>
      <c r="O169" s="101" t="s">
        <v>910</v>
      </c>
    </row>
    <row r="170" spans="1:15" ht="15" customHeight="1" x14ac:dyDescent="0.15">
      <c r="A170" s="102">
        <v>169</v>
      </c>
      <c r="B170" s="103" t="str">
        <f>HYPERLINK("#'6-1-3'!A1","6-1-3")</f>
        <v>6-1-3</v>
      </c>
      <c r="C170" s="101" t="s">
        <v>732</v>
      </c>
      <c r="D170" s="101" t="s">
        <v>957</v>
      </c>
      <c r="E170" s="101" t="s">
        <v>1183</v>
      </c>
      <c r="F170" s="101" t="s">
        <v>1036</v>
      </c>
      <c r="G170" s="102" t="s">
        <v>1233</v>
      </c>
      <c r="H170" s="102" t="s">
        <v>429</v>
      </c>
      <c r="I170" s="102" t="s">
        <v>4</v>
      </c>
      <c r="J170" s="102" t="s">
        <v>910</v>
      </c>
      <c r="K170" s="102" t="s">
        <v>910</v>
      </c>
      <c r="L170" s="101" t="s">
        <v>429</v>
      </c>
      <c r="M170" s="101" t="s">
        <v>4</v>
      </c>
      <c r="N170" s="101" t="s">
        <v>910</v>
      </c>
      <c r="O170" s="101" t="s">
        <v>910</v>
      </c>
    </row>
    <row r="171" spans="1:15" ht="15" customHeight="1" x14ac:dyDescent="0.15">
      <c r="A171" s="102">
        <v>170</v>
      </c>
      <c r="B171" s="103" t="str">
        <f>HYPERLINK("#'6-1-4'!A1","6-1-4")</f>
        <v>6-1-4</v>
      </c>
      <c r="C171" s="101" t="s">
        <v>732</v>
      </c>
      <c r="D171" s="101" t="s">
        <v>957</v>
      </c>
      <c r="E171" s="101" t="s">
        <v>1037</v>
      </c>
      <c r="F171" s="101" t="s">
        <v>1036</v>
      </c>
      <c r="G171" s="102" t="s">
        <v>1234</v>
      </c>
      <c r="H171" s="102" t="s">
        <v>429</v>
      </c>
      <c r="I171" s="102" t="s">
        <v>4</v>
      </c>
      <c r="J171" s="102" t="s">
        <v>910</v>
      </c>
      <c r="K171" s="102" t="s">
        <v>910</v>
      </c>
      <c r="L171" s="101" t="s">
        <v>429</v>
      </c>
      <c r="M171" s="101" t="s">
        <v>4</v>
      </c>
      <c r="N171" s="101" t="s">
        <v>910</v>
      </c>
      <c r="O171" s="101" t="s">
        <v>910</v>
      </c>
    </row>
    <row r="172" spans="1:15" ht="15" customHeight="1" x14ac:dyDescent="0.15">
      <c r="A172" s="102">
        <v>171</v>
      </c>
      <c r="B172" s="103" t="str">
        <f>HYPERLINK("#'6-1-5'!A1","6-1-5")</f>
        <v>6-1-5</v>
      </c>
      <c r="C172" s="101" t="s">
        <v>732</v>
      </c>
      <c r="D172" s="101" t="s">
        <v>957</v>
      </c>
      <c r="E172" s="101" t="s">
        <v>1184</v>
      </c>
      <c r="F172" s="101" t="s">
        <v>1036</v>
      </c>
      <c r="G172" s="102" t="s">
        <v>1235</v>
      </c>
      <c r="H172" s="102" t="s">
        <v>429</v>
      </c>
      <c r="I172" s="102" t="s">
        <v>4</v>
      </c>
      <c r="J172" s="102" t="s">
        <v>910</v>
      </c>
      <c r="K172" s="102" t="s">
        <v>910</v>
      </c>
      <c r="L172" s="101" t="s">
        <v>429</v>
      </c>
      <c r="M172" s="101" t="s">
        <v>4</v>
      </c>
      <c r="N172" s="101" t="s">
        <v>910</v>
      </c>
      <c r="O172" s="101" t="s">
        <v>910</v>
      </c>
    </row>
    <row r="173" spans="1:15" ht="15" customHeight="1" x14ac:dyDescent="0.15">
      <c r="A173" s="102">
        <v>172</v>
      </c>
      <c r="B173" s="103" t="str">
        <f>HYPERLINK("#'6-1-6'!A1","6-1-6")</f>
        <v>6-1-6</v>
      </c>
      <c r="C173" s="101" t="s">
        <v>732</v>
      </c>
      <c r="D173" s="101" t="s">
        <v>957</v>
      </c>
      <c r="E173" s="101" t="s">
        <v>1038</v>
      </c>
      <c r="F173" s="101" t="s">
        <v>1039</v>
      </c>
      <c r="G173" s="102" t="s">
        <v>1236</v>
      </c>
      <c r="H173" s="102" t="s">
        <v>429</v>
      </c>
      <c r="I173" s="102" t="s">
        <v>4</v>
      </c>
      <c r="J173" s="102" t="s">
        <v>910</v>
      </c>
      <c r="K173" s="102" t="s">
        <v>910</v>
      </c>
      <c r="L173" s="101" t="s">
        <v>429</v>
      </c>
      <c r="M173" s="101" t="s">
        <v>4</v>
      </c>
      <c r="N173" s="101" t="s">
        <v>910</v>
      </c>
      <c r="O173" s="101" t="s">
        <v>910</v>
      </c>
    </row>
    <row r="174" spans="1:15" ht="15" customHeight="1" x14ac:dyDescent="0.15">
      <c r="A174" s="102">
        <v>173</v>
      </c>
      <c r="B174" s="103" t="str">
        <f>HYPERLINK("#'6-1-7'!A1","6-1-7")</f>
        <v>6-1-7</v>
      </c>
      <c r="C174" s="101" t="s">
        <v>732</v>
      </c>
      <c r="D174" s="101" t="s">
        <v>957</v>
      </c>
      <c r="E174" s="101" t="s">
        <v>1040</v>
      </c>
      <c r="F174" s="101" t="s">
        <v>1033</v>
      </c>
      <c r="G174" s="102" t="s">
        <v>1237</v>
      </c>
      <c r="H174" s="102" t="s">
        <v>429</v>
      </c>
      <c r="I174" s="102" t="s">
        <v>4</v>
      </c>
      <c r="J174" s="102" t="s">
        <v>910</v>
      </c>
      <c r="K174" s="102" t="s">
        <v>910</v>
      </c>
      <c r="L174" s="101" t="s">
        <v>429</v>
      </c>
      <c r="M174" s="101" t="s">
        <v>4</v>
      </c>
      <c r="N174" s="101" t="s">
        <v>910</v>
      </c>
      <c r="O174" s="101" t="s">
        <v>910</v>
      </c>
    </row>
    <row r="175" spans="1:15" ht="15" customHeight="1" x14ac:dyDescent="0.15">
      <c r="A175" s="102">
        <v>174</v>
      </c>
      <c r="B175" s="103" t="str">
        <f>HYPERLINK("#'6-1-8'!A1","6-1-8")</f>
        <v>6-1-8</v>
      </c>
      <c r="C175" s="101" t="s">
        <v>732</v>
      </c>
      <c r="D175" s="101" t="s">
        <v>957</v>
      </c>
      <c r="E175" s="101" t="s">
        <v>1041</v>
      </c>
      <c r="F175" s="101" t="s">
        <v>1033</v>
      </c>
      <c r="G175" s="102" t="s">
        <v>1238</v>
      </c>
      <c r="H175" s="102" t="s">
        <v>429</v>
      </c>
      <c r="I175" s="102" t="s">
        <v>4</v>
      </c>
      <c r="J175" s="102" t="s">
        <v>910</v>
      </c>
      <c r="K175" s="102" t="s">
        <v>910</v>
      </c>
      <c r="L175" s="101" t="s">
        <v>429</v>
      </c>
      <c r="M175" s="101" t="s">
        <v>4</v>
      </c>
      <c r="N175" s="101" t="s">
        <v>910</v>
      </c>
      <c r="O175" s="101" t="s">
        <v>910</v>
      </c>
    </row>
    <row r="176" spans="1:15" ht="15" customHeight="1" x14ac:dyDescent="0.15">
      <c r="A176" s="102">
        <v>175</v>
      </c>
      <c r="B176" s="103" t="str">
        <f>HYPERLINK("#'7-1-1'!A1","7-1-1")</f>
        <v>7-1-1</v>
      </c>
      <c r="C176" s="101" t="s">
        <v>757</v>
      </c>
      <c r="D176" s="101" t="s">
        <v>957</v>
      </c>
      <c r="E176" s="101" t="s">
        <v>1009</v>
      </c>
      <c r="F176" s="101" t="s">
        <v>1042</v>
      </c>
      <c r="G176" s="102" t="s">
        <v>1010</v>
      </c>
      <c r="H176" s="102" t="s">
        <v>429</v>
      </c>
      <c r="I176" s="102" t="s">
        <v>4</v>
      </c>
      <c r="J176" s="102" t="s">
        <v>910</v>
      </c>
      <c r="K176" s="102" t="s">
        <v>910</v>
      </c>
      <c r="L176" s="101" t="s">
        <v>429</v>
      </c>
      <c r="M176" s="101" t="s">
        <v>4</v>
      </c>
      <c r="N176" s="101" t="s">
        <v>910</v>
      </c>
      <c r="O176" s="101" t="s">
        <v>910</v>
      </c>
    </row>
    <row r="177" spans="1:15" ht="15" customHeight="1" x14ac:dyDescent="0.15">
      <c r="A177" s="102">
        <v>176</v>
      </c>
      <c r="B177" s="103" t="str">
        <f>HYPERLINK("#'7-1-2'!A1","7-1-2")</f>
        <v>7-1-2</v>
      </c>
      <c r="C177" s="101" t="s">
        <v>757</v>
      </c>
      <c r="D177" s="101" t="s">
        <v>957</v>
      </c>
      <c r="E177" s="101" t="s">
        <v>1013</v>
      </c>
      <c r="F177" s="101" t="s">
        <v>1042</v>
      </c>
      <c r="G177" s="102" t="s">
        <v>909</v>
      </c>
      <c r="H177" s="102" t="s">
        <v>429</v>
      </c>
      <c r="I177" s="102" t="s">
        <v>4</v>
      </c>
      <c r="J177" s="102" t="s">
        <v>910</v>
      </c>
      <c r="K177" s="102" t="s">
        <v>910</v>
      </c>
      <c r="L177" s="101" t="s">
        <v>429</v>
      </c>
      <c r="M177" s="101" t="s">
        <v>4</v>
      </c>
      <c r="N177" s="101" t="s">
        <v>910</v>
      </c>
      <c r="O177" s="101" t="s">
        <v>910</v>
      </c>
    </row>
    <row r="178" spans="1:15" ht="15" customHeight="1" x14ac:dyDescent="0.15">
      <c r="A178" s="102">
        <v>177</v>
      </c>
      <c r="B178" s="103" t="str">
        <f>HYPERLINK("#'7-1-3'!A1","7-1-3")</f>
        <v>7-1-3</v>
      </c>
      <c r="C178" s="101" t="s">
        <v>757</v>
      </c>
      <c r="D178" s="101" t="s">
        <v>957</v>
      </c>
      <c r="E178" s="101" t="s">
        <v>1014</v>
      </c>
      <c r="F178" s="101" t="s">
        <v>1042</v>
      </c>
      <c r="G178" s="102" t="s">
        <v>912</v>
      </c>
      <c r="H178" s="102" t="s">
        <v>429</v>
      </c>
      <c r="I178" s="102" t="s">
        <v>4</v>
      </c>
      <c r="J178" s="102" t="s">
        <v>910</v>
      </c>
      <c r="K178" s="102" t="s">
        <v>910</v>
      </c>
      <c r="L178" s="101" t="s">
        <v>429</v>
      </c>
      <c r="M178" s="101" t="s">
        <v>4</v>
      </c>
      <c r="N178" s="101" t="s">
        <v>910</v>
      </c>
      <c r="O178" s="101" t="s">
        <v>910</v>
      </c>
    </row>
    <row r="179" spans="1:15" ht="15" customHeight="1" x14ac:dyDescent="0.15">
      <c r="A179" s="102">
        <v>178</v>
      </c>
      <c r="B179" s="103" t="str">
        <f>HYPERLINK("#'7-1-4'!A1","7-1-4")</f>
        <v>7-1-4</v>
      </c>
      <c r="C179" s="101" t="s">
        <v>757</v>
      </c>
      <c r="D179" s="101" t="s">
        <v>957</v>
      </c>
      <c r="E179" s="101" t="s">
        <v>1015</v>
      </c>
      <c r="F179" s="101" t="s">
        <v>1042</v>
      </c>
      <c r="G179" s="102" t="s">
        <v>1016</v>
      </c>
      <c r="H179" s="102" t="s">
        <v>429</v>
      </c>
      <c r="I179" s="102" t="s">
        <v>4</v>
      </c>
      <c r="J179" s="102" t="s">
        <v>910</v>
      </c>
      <c r="K179" s="102" t="s">
        <v>910</v>
      </c>
      <c r="L179" s="101" t="s">
        <v>429</v>
      </c>
      <c r="M179" s="101" t="s">
        <v>4</v>
      </c>
      <c r="N179" s="101" t="s">
        <v>910</v>
      </c>
      <c r="O179" s="101" t="s">
        <v>910</v>
      </c>
    </row>
    <row r="180" spans="1:15" ht="15" customHeight="1" x14ac:dyDescent="0.15">
      <c r="A180" s="102">
        <v>179</v>
      </c>
      <c r="B180" s="103" t="str">
        <f>HYPERLINK("#'7-1-5'!A1","7-1-5")</f>
        <v>7-1-5</v>
      </c>
      <c r="C180" s="101" t="s">
        <v>757</v>
      </c>
      <c r="D180" s="101" t="s">
        <v>957</v>
      </c>
      <c r="E180" s="101" t="s">
        <v>1017</v>
      </c>
      <c r="F180" s="101" t="s">
        <v>1042</v>
      </c>
      <c r="G180" s="102" t="s">
        <v>1018</v>
      </c>
      <c r="H180" s="102" t="s">
        <v>429</v>
      </c>
      <c r="I180" s="102" t="s">
        <v>4</v>
      </c>
      <c r="J180" s="102" t="s">
        <v>910</v>
      </c>
      <c r="K180" s="102" t="s">
        <v>910</v>
      </c>
      <c r="L180" s="101" t="s">
        <v>429</v>
      </c>
      <c r="M180" s="101" t="s">
        <v>4</v>
      </c>
      <c r="N180" s="101" t="s">
        <v>910</v>
      </c>
      <c r="O180" s="101" t="s">
        <v>910</v>
      </c>
    </row>
    <row r="181" spans="1:15" ht="15" customHeight="1" x14ac:dyDescent="0.15">
      <c r="A181" s="102">
        <v>180</v>
      </c>
      <c r="B181" s="103" t="str">
        <f>HYPERLINK("#'7-1-6'!A1","7-1-6")</f>
        <v>7-1-6</v>
      </c>
      <c r="C181" s="101" t="s">
        <v>757</v>
      </c>
      <c r="D181" s="101" t="s">
        <v>957</v>
      </c>
      <c r="E181" s="101" t="s">
        <v>1019</v>
      </c>
      <c r="F181" s="101" t="s">
        <v>1042</v>
      </c>
      <c r="G181" s="102" t="s">
        <v>914</v>
      </c>
      <c r="H181" s="102" t="s">
        <v>429</v>
      </c>
      <c r="I181" s="102" t="s">
        <v>4</v>
      </c>
      <c r="J181" s="102" t="s">
        <v>910</v>
      </c>
      <c r="K181" s="102" t="s">
        <v>910</v>
      </c>
      <c r="L181" s="101" t="s">
        <v>429</v>
      </c>
      <c r="M181" s="101" t="s">
        <v>4</v>
      </c>
      <c r="N181" s="101" t="s">
        <v>910</v>
      </c>
      <c r="O181" s="101" t="s">
        <v>910</v>
      </c>
    </row>
    <row r="182" spans="1:15" ht="15" customHeight="1" x14ac:dyDescent="0.15">
      <c r="A182" s="102">
        <v>181</v>
      </c>
      <c r="B182" s="103" t="str">
        <f>HYPERLINK("#'7-1-7'!A1","7-1-7")</f>
        <v>7-1-7</v>
      </c>
      <c r="C182" s="101" t="s">
        <v>757</v>
      </c>
      <c r="D182" s="101" t="s">
        <v>957</v>
      </c>
      <c r="E182" s="101" t="s">
        <v>1020</v>
      </c>
      <c r="F182" s="101" t="s">
        <v>1042</v>
      </c>
      <c r="G182" s="102" t="s">
        <v>916</v>
      </c>
      <c r="H182" s="102" t="s">
        <v>429</v>
      </c>
      <c r="I182" s="102" t="s">
        <v>4</v>
      </c>
      <c r="J182" s="102" t="s">
        <v>910</v>
      </c>
      <c r="K182" s="102" t="s">
        <v>910</v>
      </c>
      <c r="L182" s="101" t="s">
        <v>429</v>
      </c>
      <c r="M182" s="101" t="s">
        <v>4</v>
      </c>
      <c r="N182" s="101" t="s">
        <v>910</v>
      </c>
      <c r="O182" s="101" t="s">
        <v>910</v>
      </c>
    </row>
    <row r="183" spans="1:15" ht="15" customHeight="1" x14ac:dyDescent="0.15">
      <c r="A183" s="102">
        <v>182</v>
      </c>
      <c r="B183" s="103" t="str">
        <f>HYPERLINK("#'7-1-8'!A1","7-1-8")</f>
        <v>7-1-8</v>
      </c>
      <c r="C183" s="101" t="s">
        <v>757</v>
      </c>
      <c r="D183" s="101" t="s">
        <v>957</v>
      </c>
      <c r="E183" s="101" t="s">
        <v>1181</v>
      </c>
      <c r="F183" s="101" t="s">
        <v>1042</v>
      </c>
      <c r="G183" s="102" t="s">
        <v>917</v>
      </c>
      <c r="H183" s="102" t="s">
        <v>429</v>
      </c>
      <c r="I183" s="102" t="s">
        <v>4</v>
      </c>
      <c r="J183" s="102" t="s">
        <v>910</v>
      </c>
      <c r="K183" s="102" t="s">
        <v>910</v>
      </c>
      <c r="L183" s="101" t="s">
        <v>429</v>
      </c>
      <c r="M183" s="101" t="s">
        <v>4</v>
      </c>
      <c r="N183" s="101" t="s">
        <v>910</v>
      </c>
      <c r="O183" s="101" t="s">
        <v>910</v>
      </c>
    </row>
    <row r="184" spans="1:15" ht="15" customHeight="1" x14ac:dyDescent="0.15">
      <c r="A184" s="102">
        <v>183</v>
      </c>
      <c r="B184" s="103" t="str">
        <f>HYPERLINK("#'7-1-9'!A1","7-1-9")</f>
        <v>7-1-9</v>
      </c>
      <c r="C184" s="101" t="s">
        <v>757</v>
      </c>
      <c r="D184" s="101" t="s">
        <v>957</v>
      </c>
      <c r="E184" s="101" t="s">
        <v>1182</v>
      </c>
      <c r="F184" s="101" t="s">
        <v>1043</v>
      </c>
      <c r="G184" s="102" t="s">
        <v>919</v>
      </c>
      <c r="H184" s="102" t="s">
        <v>429</v>
      </c>
      <c r="I184" s="102" t="s">
        <v>4</v>
      </c>
      <c r="J184" s="102" t="s">
        <v>910</v>
      </c>
      <c r="K184" s="102" t="s">
        <v>910</v>
      </c>
      <c r="L184" s="101" t="s">
        <v>429</v>
      </c>
      <c r="M184" s="101" t="s">
        <v>4</v>
      </c>
      <c r="N184" s="101" t="s">
        <v>910</v>
      </c>
      <c r="O184" s="101" t="s">
        <v>910</v>
      </c>
    </row>
    <row r="185" spans="1:15" ht="15" customHeight="1" x14ac:dyDescent="0.15">
      <c r="A185" s="102">
        <v>184</v>
      </c>
      <c r="B185" s="103" t="str">
        <f>HYPERLINK("#'7-1-10'!A1","7-1-10")</f>
        <v>7-1-10</v>
      </c>
      <c r="C185" s="101" t="s">
        <v>757</v>
      </c>
      <c r="D185" s="101" t="s">
        <v>957</v>
      </c>
      <c r="E185" s="101" t="s">
        <v>1044</v>
      </c>
      <c r="F185" s="101" t="s">
        <v>1042</v>
      </c>
      <c r="G185" s="102" t="s">
        <v>923</v>
      </c>
      <c r="H185" s="102" t="s">
        <v>429</v>
      </c>
      <c r="I185" s="102" t="s">
        <v>4</v>
      </c>
      <c r="J185" s="102" t="s">
        <v>910</v>
      </c>
      <c r="K185" s="102" t="s">
        <v>910</v>
      </c>
      <c r="L185" s="101" t="s">
        <v>429</v>
      </c>
      <c r="M185" s="101" t="s">
        <v>4</v>
      </c>
      <c r="N185" s="101" t="s">
        <v>910</v>
      </c>
      <c r="O185" s="101" t="s">
        <v>910</v>
      </c>
    </row>
    <row r="186" spans="1:15" ht="15" customHeight="1" x14ac:dyDescent="0.15">
      <c r="A186" s="102">
        <v>185</v>
      </c>
      <c r="B186" s="103" t="str">
        <f>HYPERLINK("#'7-1-11'!A1","7-1-11")</f>
        <v>7-1-11</v>
      </c>
      <c r="C186" s="101" t="s">
        <v>757</v>
      </c>
      <c r="D186" s="101" t="s">
        <v>957</v>
      </c>
      <c r="E186" s="101" t="s">
        <v>1045</v>
      </c>
      <c r="F186" s="101" t="s">
        <v>1042</v>
      </c>
      <c r="G186" s="102" t="s">
        <v>925</v>
      </c>
      <c r="H186" s="102" t="s">
        <v>429</v>
      </c>
      <c r="I186" s="102" t="s">
        <v>4</v>
      </c>
      <c r="J186" s="102" t="s">
        <v>910</v>
      </c>
      <c r="K186" s="102" t="s">
        <v>910</v>
      </c>
      <c r="L186" s="101" t="s">
        <v>429</v>
      </c>
      <c r="M186" s="101" t="s">
        <v>4</v>
      </c>
      <c r="N186" s="101" t="s">
        <v>910</v>
      </c>
      <c r="O186" s="101" t="s">
        <v>910</v>
      </c>
    </row>
    <row r="187" spans="1:15" ht="15" customHeight="1" x14ac:dyDescent="0.15">
      <c r="A187" s="102">
        <v>186</v>
      </c>
      <c r="B187" s="103" t="str">
        <f>HYPERLINK("#'7-1-12'!A1","7-1-12")</f>
        <v>7-1-12</v>
      </c>
      <c r="C187" s="101" t="s">
        <v>757</v>
      </c>
      <c r="D187" s="101" t="s">
        <v>957</v>
      </c>
      <c r="E187" s="101" t="s">
        <v>1046</v>
      </c>
      <c r="F187" s="101" t="s">
        <v>1042</v>
      </c>
      <c r="G187" s="102" t="s">
        <v>927</v>
      </c>
      <c r="H187" s="102" t="s">
        <v>429</v>
      </c>
      <c r="I187" s="102" t="s">
        <v>4</v>
      </c>
      <c r="J187" s="102" t="s">
        <v>910</v>
      </c>
      <c r="K187" s="102" t="s">
        <v>910</v>
      </c>
      <c r="L187" s="101" t="s">
        <v>429</v>
      </c>
      <c r="M187" s="101" t="s">
        <v>4</v>
      </c>
      <c r="N187" s="101" t="s">
        <v>910</v>
      </c>
      <c r="O187" s="101" t="s">
        <v>910</v>
      </c>
    </row>
    <row r="188" spans="1:15" ht="15" customHeight="1" x14ac:dyDescent="0.15">
      <c r="A188" s="102">
        <v>187</v>
      </c>
      <c r="B188" s="103" t="str">
        <f>HYPERLINK("#'7-1-13'!A1","7-1-13")</f>
        <v>7-1-13</v>
      </c>
      <c r="C188" s="101" t="s">
        <v>757</v>
      </c>
      <c r="D188" s="101" t="s">
        <v>957</v>
      </c>
      <c r="E188" s="101" t="s">
        <v>1047</v>
      </c>
      <c r="F188" s="101" t="s">
        <v>1042</v>
      </c>
      <c r="G188" s="102" t="s">
        <v>929</v>
      </c>
      <c r="H188" s="102" t="s">
        <v>429</v>
      </c>
      <c r="I188" s="102" t="s">
        <v>4</v>
      </c>
      <c r="J188" s="102" t="s">
        <v>910</v>
      </c>
      <c r="K188" s="102" t="s">
        <v>910</v>
      </c>
      <c r="L188" s="101" t="s">
        <v>429</v>
      </c>
      <c r="M188" s="101" t="s">
        <v>4</v>
      </c>
      <c r="N188" s="101" t="s">
        <v>910</v>
      </c>
      <c r="O188" s="101" t="s">
        <v>910</v>
      </c>
    </row>
    <row r="189" spans="1:15" ht="15" customHeight="1" x14ac:dyDescent="0.15">
      <c r="A189" s="102">
        <v>188</v>
      </c>
      <c r="B189" s="103" t="str">
        <f>HYPERLINK("#'7-1-14'!A1","7-1-14")</f>
        <v>7-1-14</v>
      </c>
      <c r="C189" s="101" t="s">
        <v>757</v>
      </c>
      <c r="D189" s="101" t="s">
        <v>957</v>
      </c>
      <c r="E189" s="101" t="s">
        <v>1101</v>
      </c>
      <c r="F189" s="101" t="s">
        <v>1042</v>
      </c>
      <c r="G189" s="102" t="s">
        <v>930</v>
      </c>
      <c r="H189" s="102" t="s">
        <v>429</v>
      </c>
      <c r="I189" s="102" t="s">
        <v>4</v>
      </c>
      <c r="J189" s="102" t="s">
        <v>910</v>
      </c>
      <c r="K189" s="102" t="s">
        <v>910</v>
      </c>
      <c r="L189" s="101" t="s">
        <v>429</v>
      </c>
      <c r="M189" s="101" t="s">
        <v>4</v>
      </c>
      <c r="N189" s="101" t="s">
        <v>910</v>
      </c>
      <c r="O189" s="101" t="s">
        <v>910</v>
      </c>
    </row>
    <row r="190" spans="1:15" ht="15" customHeight="1" x14ac:dyDescent="0.15">
      <c r="A190" s="102">
        <v>189</v>
      </c>
      <c r="B190" s="103" t="str">
        <f>HYPERLINK("#'7-1-15'!A1","7-1-15")</f>
        <v>7-1-15</v>
      </c>
      <c r="C190" s="101" t="s">
        <v>757</v>
      </c>
      <c r="D190" s="101" t="s">
        <v>957</v>
      </c>
      <c r="E190" s="101" t="s">
        <v>1185</v>
      </c>
      <c r="F190" s="101" t="s">
        <v>1042</v>
      </c>
      <c r="G190" s="102" t="s">
        <v>931</v>
      </c>
      <c r="H190" s="102" t="s">
        <v>429</v>
      </c>
      <c r="I190" s="102" t="s">
        <v>4</v>
      </c>
      <c r="J190" s="102" t="s">
        <v>910</v>
      </c>
      <c r="K190" s="102" t="s">
        <v>910</v>
      </c>
      <c r="L190" s="101" t="s">
        <v>429</v>
      </c>
      <c r="M190" s="101" t="s">
        <v>4</v>
      </c>
      <c r="N190" s="101" t="s">
        <v>910</v>
      </c>
      <c r="O190" s="101" t="s">
        <v>910</v>
      </c>
    </row>
    <row r="191" spans="1:15" ht="15" customHeight="1" x14ac:dyDescent="0.15">
      <c r="A191" s="102">
        <v>190</v>
      </c>
      <c r="B191" s="103" t="str">
        <f>HYPERLINK("#'7-1-16'!A1","7-1-16")</f>
        <v>7-1-16</v>
      </c>
      <c r="C191" s="101" t="s">
        <v>757</v>
      </c>
      <c r="D191" s="101" t="s">
        <v>957</v>
      </c>
      <c r="E191" s="101" t="s">
        <v>1186</v>
      </c>
      <c r="F191" s="101" t="s">
        <v>1042</v>
      </c>
      <c r="G191" s="102" t="s">
        <v>932</v>
      </c>
      <c r="H191" s="102" t="s">
        <v>429</v>
      </c>
      <c r="I191" s="102" t="s">
        <v>4</v>
      </c>
      <c r="J191" s="102" t="s">
        <v>910</v>
      </c>
      <c r="K191" s="102" t="s">
        <v>910</v>
      </c>
      <c r="L191" s="101" t="s">
        <v>429</v>
      </c>
      <c r="M191" s="101" t="s">
        <v>4</v>
      </c>
      <c r="N191" s="101" t="s">
        <v>910</v>
      </c>
      <c r="O191" s="101" t="s">
        <v>910</v>
      </c>
    </row>
    <row r="192" spans="1:15" ht="15" customHeight="1" x14ac:dyDescent="0.15">
      <c r="A192" s="102">
        <v>191</v>
      </c>
      <c r="B192" s="103" t="str">
        <f>HYPERLINK("#'7-1-17'!A1","7-1-17")</f>
        <v>7-1-17</v>
      </c>
      <c r="C192" s="101" t="s">
        <v>757</v>
      </c>
      <c r="D192" s="101" t="s">
        <v>957</v>
      </c>
      <c r="E192" s="101" t="s">
        <v>1187</v>
      </c>
      <c r="F192" s="101" t="s">
        <v>1042</v>
      </c>
      <c r="G192" s="102" t="s">
        <v>1225</v>
      </c>
      <c r="H192" s="102" t="s">
        <v>429</v>
      </c>
      <c r="I192" s="102" t="s">
        <v>4</v>
      </c>
      <c r="J192" s="102" t="s">
        <v>910</v>
      </c>
      <c r="K192" s="102" t="s">
        <v>910</v>
      </c>
      <c r="L192" s="101" t="s">
        <v>429</v>
      </c>
      <c r="M192" s="101" t="s">
        <v>4</v>
      </c>
      <c r="N192" s="101" t="s">
        <v>910</v>
      </c>
      <c r="O192" s="101" t="s">
        <v>910</v>
      </c>
    </row>
    <row r="193" spans="1:15" ht="15" customHeight="1" x14ac:dyDescent="0.15">
      <c r="A193" s="102">
        <v>192</v>
      </c>
      <c r="B193" s="103" t="str">
        <f>HYPERLINK("#'8-1-1'!A1","8-1-1")</f>
        <v>8-1-1</v>
      </c>
      <c r="C193" s="101" t="s">
        <v>771</v>
      </c>
      <c r="D193" s="101" t="s">
        <v>957</v>
      </c>
      <c r="E193" s="101" t="s">
        <v>1048</v>
      </c>
      <c r="F193" s="101" t="s">
        <v>1049</v>
      </c>
      <c r="G193" s="102" t="s">
        <v>1239</v>
      </c>
      <c r="H193" s="102" t="s">
        <v>429</v>
      </c>
      <c r="I193" s="102" t="s">
        <v>4</v>
      </c>
      <c r="J193" s="102" t="s">
        <v>910</v>
      </c>
      <c r="K193" s="102" t="s">
        <v>910</v>
      </c>
      <c r="L193" s="101" t="s">
        <v>429</v>
      </c>
      <c r="M193" s="101" t="s">
        <v>4</v>
      </c>
      <c r="N193" s="101" t="s">
        <v>910</v>
      </c>
      <c r="O193" s="101" t="s">
        <v>910</v>
      </c>
    </row>
    <row r="194" spans="1:15" ht="15" customHeight="1" x14ac:dyDescent="0.15">
      <c r="A194" s="102">
        <v>193</v>
      </c>
      <c r="B194" s="103" t="str">
        <f>HYPERLINK("#'8-1-2'!A1","8-1-2")</f>
        <v>8-1-2</v>
      </c>
      <c r="C194" s="101" t="s">
        <v>771</v>
      </c>
      <c r="D194" s="101" t="s">
        <v>957</v>
      </c>
      <c r="E194" s="101" t="s">
        <v>1050</v>
      </c>
      <c r="F194" s="101" t="s">
        <v>1049</v>
      </c>
      <c r="G194" s="102" t="s">
        <v>1202</v>
      </c>
      <c r="H194" s="102" t="s">
        <v>429</v>
      </c>
      <c r="I194" s="102" t="s">
        <v>4</v>
      </c>
      <c r="J194" s="102" t="s">
        <v>910</v>
      </c>
      <c r="K194" s="102" t="s">
        <v>910</v>
      </c>
      <c r="L194" s="101" t="s">
        <v>429</v>
      </c>
      <c r="M194" s="101" t="s">
        <v>4</v>
      </c>
      <c r="N194" s="101" t="s">
        <v>910</v>
      </c>
      <c r="O194" s="101" t="s">
        <v>910</v>
      </c>
    </row>
    <row r="195" spans="1:15" ht="15" customHeight="1" x14ac:dyDescent="0.15">
      <c r="A195" s="102">
        <v>194</v>
      </c>
      <c r="B195" s="103" t="str">
        <f>HYPERLINK("#'8-1-3'!A1","8-1-3")</f>
        <v>8-1-3</v>
      </c>
      <c r="C195" s="101" t="s">
        <v>771</v>
      </c>
      <c r="D195" s="101" t="s">
        <v>957</v>
      </c>
      <c r="E195" s="101" t="s">
        <v>1051</v>
      </c>
      <c r="F195" s="101" t="s">
        <v>1049</v>
      </c>
      <c r="G195" s="102" t="s">
        <v>1240</v>
      </c>
      <c r="H195" s="102" t="s">
        <v>429</v>
      </c>
      <c r="I195" s="102" t="s">
        <v>4</v>
      </c>
      <c r="J195" s="102" t="s">
        <v>910</v>
      </c>
      <c r="K195" s="102" t="s">
        <v>910</v>
      </c>
      <c r="L195" s="101" t="s">
        <v>429</v>
      </c>
      <c r="M195" s="101" t="s">
        <v>4</v>
      </c>
      <c r="N195" s="101" t="s">
        <v>910</v>
      </c>
      <c r="O195" s="101" t="s">
        <v>910</v>
      </c>
    </row>
    <row r="196" spans="1:15" ht="15" customHeight="1" x14ac:dyDescent="0.15">
      <c r="A196" s="102">
        <v>195</v>
      </c>
      <c r="B196" s="103" t="str">
        <f>HYPERLINK("#'8-1-4'!A1","8-1-4")</f>
        <v>8-1-4</v>
      </c>
      <c r="C196" s="101" t="s">
        <v>771</v>
      </c>
      <c r="D196" s="101" t="s">
        <v>957</v>
      </c>
      <c r="E196" s="101" t="s">
        <v>1052</v>
      </c>
      <c r="F196" s="101" t="s">
        <v>1049</v>
      </c>
      <c r="G196" s="102" t="s">
        <v>1241</v>
      </c>
      <c r="H196" s="102" t="s">
        <v>429</v>
      </c>
      <c r="I196" s="102" t="s">
        <v>4</v>
      </c>
      <c r="J196" s="102" t="s">
        <v>910</v>
      </c>
      <c r="K196" s="102" t="s">
        <v>910</v>
      </c>
      <c r="L196" s="101" t="s">
        <v>429</v>
      </c>
      <c r="M196" s="101" t="s">
        <v>4</v>
      </c>
      <c r="N196" s="101" t="s">
        <v>910</v>
      </c>
      <c r="O196" s="101" t="s">
        <v>910</v>
      </c>
    </row>
    <row r="197" spans="1:15" ht="15" customHeight="1" x14ac:dyDescent="0.15">
      <c r="A197" s="102">
        <v>196</v>
      </c>
      <c r="B197" s="103" t="str">
        <f>HYPERLINK("#'9-1-1'!A1","9-1-1")</f>
        <v>9-1-1</v>
      </c>
      <c r="C197" s="101" t="s">
        <v>785</v>
      </c>
      <c r="D197" s="101" t="s">
        <v>1053</v>
      </c>
      <c r="E197" s="101" t="s">
        <v>1054</v>
      </c>
      <c r="F197" s="101" t="s">
        <v>1055</v>
      </c>
      <c r="G197" s="102" t="s">
        <v>960</v>
      </c>
      <c r="H197" s="102" t="s">
        <v>429</v>
      </c>
      <c r="I197" s="102" t="s">
        <v>4</v>
      </c>
      <c r="J197" s="102" t="s">
        <v>910</v>
      </c>
      <c r="K197" s="102" t="s">
        <v>910</v>
      </c>
      <c r="L197" s="101" t="s">
        <v>429</v>
      </c>
      <c r="M197" s="101" t="s">
        <v>4</v>
      </c>
      <c r="N197" s="101" t="s">
        <v>910</v>
      </c>
      <c r="O197" s="101" t="s">
        <v>910</v>
      </c>
    </row>
    <row r="198" spans="1:15" ht="15" customHeight="1" x14ac:dyDescent="0.15">
      <c r="A198" s="102">
        <v>197</v>
      </c>
      <c r="B198" s="103" t="str">
        <f>HYPERLINK("#'9-1-2'!A1","9-1-2")</f>
        <v>9-1-2</v>
      </c>
      <c r="C198" s="101" t="s">
        <v>785</v>
      </c>
      <c r="D198" s="101" t="s">
        <v>1053</v>
      </c>
      <c r="E198" s="101" t="s">
        <v>1034</v>
      </c>
      <c r="F198" s="101" t="s">
        <v>1056</v>
      </c>
      <c r="G198" s="102" t="s">
        <v>1242</v>
      </c>
      <c r="H198" s="102" t="s">
        <v>429</v>
      </c>
      <c r="I198" s="102" t="s">
        <v>4</v>
      </c>
      <c r="J198" s="102" t="s">
        <v>910</v>
      </c>
      <c r="K198" s="102" t="s">
        <v>910</v>
      </c>
      <c r="L198" s="101" t="s">
        <v>429</v>
      </c>
      <c r="M198" s="101" t="s">
        <v>4</v>
      </c>
      <c r="N198" s="101" t="s">
        <v>910</v>
      </c>
      <c r="O198" s="101" t="s">
        <v>910</v>
      </c>
    </row>
    <row r="199" spans="1:15" ht="15" customHeight="1" x14ac:dyDescent="0.15">
      <c r="A199" s="102">
        <v>198</v>
      </c>
      <c r="B199" s="103" t="str">
        <f>HYPERLINK("#'9-1-3'!A1","9-1-3")</f>
        <v>9-1-3</v>
      </c>
      <c r="C199" s="101" t="s">
        <v>785</v>
      </c>
      <c r="D199" s="101" t="s">
        <v>1053</v>
      </c>
      <c r="E199" s="101" t="s">
        <v>1035</v>
      </c>
      <c r="F199" s="101" t="s">
        <v>1057</v>
      </c>
      <c r="G199" s="102" t="s">
        <v>1243</v>
      </c>
      <c r="H199" s="102" t="s">
        <v>429</v>
      </c>
      <c r="I199" s="102" t="s">
        <v>4</v>
      </c>
      <c r="J199" s="102" t="s">
        <v>910</v>
      </c>
      <c r="K199" s="102" t="s">
        <v>910</v>
      </c>
      <c r="L199" s="101" t="s">
        <v>429</v>
      </c>
      <c r="M199" s="101" t="s">
        <v>4</v>
      </c>
      <c r="N199" s="101" t="s">
        <v>910</v>
      </c>
      <c r="O199" s="101" t="s">
        <v>910</v>
      </c>
    </row>
    <row r="200" spans="1:15" ht="15" customHeight="1" x14ac:dyDescent="0.15">
      <c r="A200" s="102">
        <v>199</v>
      </c>
      <c r="B200" s="103" t="str">
        <f>HYPERLINK("#'9-1-4'!A1","9-1-4")</f>
        <v>9-1-4</v>
      </c>
      <c r="C200" s="101" t="s">
        <v>785</v>
      </c>
      <c r="D200" s="101" t="s">
        <v>1053</v>
      </c>
      <c r="E200" s="101" t="s">
        <v>1058</v>
      </c>
      <c r="F200" s="101" t="s">
        <v>1056</v>
      </c>
      <c r="G200" s="102" t="s">
        <v>1244</v>
      </c>
      <c r="H200" s="102" t="s">
        <v>429</v>
      </c>
      <c r="I200" s="102" t="s">
        <v>4</v>
      </c>
      <c r="J200" s="102" t="s">
        <v>910</v>
      </c>
      <c r="K200" s="102" t="s">
        <v>910</v>
      </c>
      <c r="L200" s="101" t="s">
        <v>429</v>
      </c>
      <c r="M200" s="101" t="s">
        <v>4</v>
      </c>
      <c r="N200" s="101" t="s">
        <v>910</v>
      </c>
      <c r="O200" s="101" t="s">
        <v>910</v>
      </c>
    </row>
    <row r="201" spans="1:15" ht="15" customHeight="1" x14ac:dyDescent="0.15">
      <c r="A201" s="102">
        <v>200</v>
      </c>
      <c r="B201" s="103" t="str">
        <f>HYPERLINK("#'9-1-5'!A1","9-1-5")</f>
        <v>9-1-5</v>
      </c>
      <c r="C201" s="101" t="s">
        <v>785</v>
      </c>
      <c r="D201" s="101" t="s">
        <v>1053</v>
      </c>
      <c r="E201" s="101" t="s">
        <v>1059</v>
      </c>
      <c r="F201" s="101" t="s">
        <v>1056</v>
      </c>
      <c r="G201" s="102" t="s">
        <v>1237</v>
      </c>
      <c r="H201" s="102" t="s">
        <v>429</v>
      </c>
      <c r="I201" s="102" t="s">
        <v>4</v>
      </c>
      <c r="J201" s="102" t="s">
        <v>910</v>
      </c>
      <c r="K201" s="102" t="s">
        <v>910</v>
      </c>
      <c r="L201" s="101" t="s">
        <v>429</v>
      </c>
      <c r="M201" s="101" t="s">
        <v>4</v>
      </c>
      <c r="N201" s="101" t="s">
        <v>910</v>
      </c>
      <c r="O201" s="101" t="s">
        <v>910</v>
      </c>
    </row>
    <row r="202" spans="1:15" ht="15" customHeight="1" x14ac:dyDescent="0.15">
      <c r="A202" s="102">
        <v>201</v>
      </c>
      <c r="B202" s="103" t="str">
        <f>HYPERLINK("#'9-1-6'!A1","9-1-6")</f>
        <v>9-1-6</v>
      </c>
      <c r="C202" s="101" t="s">
        <v>785</v>
      </c>
      <c r="D202" s="101" t="s">
        <v>1053</v>
      </c>
      <c r="E202" s="101" t="s">
        <v>1060</v>
      </c>
      <c r="F202" s="101" t="s">
        <v>1056</v>
      </c>
      <c r="G202" s="102" t="s">
        <v>1202</v>
      </c>
      <c r="H202" s="102" t="s">
        <v>429</v>
      </c>
      <c r="I202" s="102" t="s">
        <v>4</v>
      </c>
      <c r="J202" s="102" t="s">
        <v>910</v>
      </c>
      <c r="K202" s="102" t="s">
        <v>910</v>
      </c>
      <c r="L202" s="101" t="s">
        <v>429</v>
      </c>
      <c r="M202" s="101" t="s">
        <v>4</v>
      </c>
      <c r="N202" s="101" t="s">
        <v>910</v>
      </c>
      <c r="O202" s="101" t="s">
        <v>910</v>
      </c>
    </row>
    <row r="203" spans="1:15" ht="15" customHeight="1" x14ac:dyDescent="0.15">
      <c r="A203" s="102">
        <v>202</v>
      </c>
      <c r="B203" s="103" t="str">
        <f>HYPERLINK("#'9-1-7'!A1","9-1-7")</f>
        <v>9-1-7</v>
      </c>
      <c r="C203" s="101" t="s">
        <v>785</v>
      </c>
      <c r="D203" s="101" t="s">
        <v>1053</v>
      </c>
      <c r="E203" s="101" t="s">
        <v>1061</v>
      </c>
      <c r="F203" s="101" t="s">
        <v>1056</v>
      </c>
      <c r="G203" s="102" t="s">
        <v>1245</v>
      </c>
      <c r="H203" s="102" t="s">
        <v>429</v>
      </c>
      <c r="I203" s="102" t="s">
        <v>4</v>
      </c>
      <c r="J203" s="102" t="s">
        <v>910</v>
      </c>
      <c r="K203" s="102" t="s">
        <v>910</v>
      </c>
      <c r="L203" s="101" t="s">
        <v>429</v>
      </c>
      <c r="M203" s="101" t="s">
        <v>4</v>
      </c>
      <c r="N203" s="101" t="s">
        <v>910</v>
      </c>
      <c r="O203" s="101" t="s">
        <v>910</v>
      </c>
    </row>
    <row r="204" spans="1:15" ht="15" customHeight="1" x14ac:dyDescent="0.15">
      <c r="A204" s="102">
        <v>203</v>
      </c>
      <c r="B204" s="103" t="str">
        <f>HYPERLINK("#'9-1-8'!A1","9-1-8")</f>
        <v>9-1-8</v>
      </c>
      <c r="C204" s="101" t="s">
        <v>785</v>
      </c>
      <c r="D204" s="101" t="s">
        <v>1053</v>
      </c>
      <c r="E204" s="101" t="s">
        <v>1062</v>
      </c>
      <c r="F204" s="101" t="s">
        <v>1056</v>
      </c>
      <c r="G204" s="102" t="s">
        <v>1246</v>
      </c>
      <c r="H204" s="102" t="s">
        <v>429</v>
      </c>
      <c r="I204" s="102" t="s">
        <v>4</v>
      </c>
      <c r="J204" s="102" t="s">
        <v>910</v>
      </c>
      <c r="K204" s="102" t="s">
        <v>910</v>
      </c>
      <c r="L204" s="101" t="s">
        <v>429</v>
      </c>
      <c r="M204" s="101" t="s">
        <v>4</v>
      </c>
      <c r="N204" s="101" t="s">
        <v>910</v>
      </c>
      <c r="O204" s="101" t="s">
        <v>910</v>
      </c>
    </row>
    <row r="205" spans="1:15" ht="15" customHeight="1" x14ac:dyDescent="0.15">
      <c r="A205" s="102">
        <v>204</v>
      </c>
      <c r="B205" s="103" t="str">
        <f>HYPERLINK("#'9-1-9'!A1","9-1-9")</f>
        <v>9-1-9</v>
      </c>
      <c r="C205" s="101" t="s">
        <v>785</v>
      </c>
      <c r="D205" s="101" t="s">
        <v>1053</v>
      </c>
      <c r="E205" s="101" t="s">
        <v>1063</v>
      </c>
      <c r="F205" s="101" t="s">
        <v>1064</v>
      </c>
      <c r="G205" s="102" t="s">
        <v>1247</v>
      </c>
      <c r="H205" s="102" t="s">
        <v>429</v>
      </c>
      <c r="I205" s="102" t="s">
        <v>4</v>
      </c>
      <c r="J205" s="102" t="s">
        <v>910</v>
      </c>
      <c r="K205" s="102" t="s">
        <v>910</v>
      </c>
      <c r="L205" s="101" t="s">
        <v>429</v>
      </c>
      <c r="M205" s="101" t="s">
        <v>4</v>
      </c>
      <c r="N205" s="101" t="s">
        <v>910</v>
      </c>
      <c r="O205" s="101" t="s">
        <v>910</v>
      </c>
    </row>
    <row r="206" spans="1:15" ht="15" customHeight="1" x14ac:dyDescent="0.15">
      <c r="A206" s="102">
        <v>205</v>
      </c>
      <c r="B206" s="103" t="str">
        <f>HYPERLINK("#'9-1-10'!A1","9-1-10")</f>
        <v>9-1-10</v>
      </c>
      <c r="C206" s="101" t="s">
        <v>785</v>
      </c>
      <c r="D206" s="101" t="s">
        <v>1053</v>
      </c>
      <c r="E206" s="101" t="s">
        <v>1065</v>
      </c>
      <c r="F206" s="101" t="s">
        <v>1064</v>
      </c>
      <c r="G206" s="102" t="s">
        <v>1210</v>
      </c>
      <c r="H206" s="102" t="s">
        <v>429</v>
      </c>
      <c r="I206" s="102" t="s">
        <v>4</v>
      </c>
      <c r="J206" s="102" t="s">
        <v>910</v>
      </c>
      <c r="K206" s="102" t="s">
        <v>910</v>
      </c>
      <c r="L206" s="101" t="s">
        <v>429</v>
      </c>
      <c r="M206" s="101" t="s">
        <v>4</v>
      </c>
      <c r="N206" s="101" t="s">
        <v>910</v>
      </c>
      <c r="O206" s="101" t="s">
        <v>910</v>
      </c>
    </row>
    <row r="207" spans="1:15" ht="15" customHeight="1" x14ac:dyDescent="0.15">
      <c r="A207" s="102">
        <v>206</v>
      </c>
      <c r="B207" s="103" t="str">
        <f>HYPERLINK("#'9-1-11'!A1","9-1-11")</f>
        <v>9-1-11</v>
      </c>
      <c r="C207" s="101" t="s">
        <v>785</v>
      </c>
      <c r="D207" s="101" t="s">
        <v>1053</v>
      </c>
      <c r="E207" s="101" t="s">
        <v>1188</v>
      </c>
      <c r="F207" s="101" t="s">
        <v>1064</v>
      </c>
      <c r="G207" s="102" t="s">
        <v>1248</v>
      </c>
      <c r="H207" s="102" t="s">
        <v>429</v>
      </c>
      <c r="I207" s="102" t="s">
        <v>4</v>
      </c>
      <c r="J207" s="102" t="s">
        <v>910</v>
      </c>
      <c r="K207" s="102" t="s">
        <v>910</v>
      </c>
      <c r="L207" s="101" t="s">
        <v>429</v>
      </c>
      <c r="M207" s="101" t="s">
        <v>4</v>
      </c>
      <c r="N207" s="101" t="s">
        <v>910</v>
      </c>
      <c r="O207" s="101" t="s">
        <v>910</v>
      </c>
    </row>
    <row r="208" spans="1:15" ht="15" customHeight="1" x14ac:dyDescent="0.15">
      <c r="A208" s="102">
        <v>207</v>
      </c>
      <c r="B208" s="103" t="str">
        <f>HYPERLINK("#'9-1-12'!A1","9-1-12")</f>
        <v>9-1-12</v>
      </c>
      <c r="C208" s="101" t="s">
        <v>785</v>
      </c>
      <c r="D208" s="101" t="s">
        <v>1053</v>
      </c>
      <c r="E208" s="101" t="s">
        <v>1066</v>
      </c>
      <c r="F208" s="101" t="s">
        <v>1056</v>
      </c>
      <c r="G208" s="102" t="s">
        <v>1212</v>
      </c>
      <c r="H208" s="102" t="s">
        <v>429</v>
      </c>
      <c r="I208" s="102" t="s">
        <v>4</v>
      </c>
      <c r="J208" s="102" t="s">
        <v>910</v>
      </c>
      <c r="K208" s="102" t="s">
        <v>910</v>
      </c>
      <c r="L208" s="101" t="s">
        <v>429</v>
      </c>
      <c r="M208" s="101" t="s">
        <v>4</v>
      </c>
      <c r="N208" s="101" t="s">
        <v>910</v>
      </c>
      <c r="O208" s="101" t="s">
        <v>910</v>
      </c>
    </row>
    <row r="209" spans="1:15" ht="15" customHeight="1" x14ac:dyDescent="0.15">
      <c r="A209" s="102">
        <v>208</v>
      </c>
      <c r="B209" s="103" t="str">
        <f>HYPERLINK("#'9-1-13'!A1","9-1-13")</f>
        <v>9-1-13</v>
      </c>
      <c r="C209" s="101" t="s">
        <v>785</v>
      </c>
      <c r="D209" s="101" t="s">
        <v>1053</v>
      </c>
      <c r="E209" s="101" t="s">
        <v>1067</v>
      </c>
      <c r="F209" s="101" t="s">
        <v>1056</v>
      </c>
      <c r="G209" s="102" t="s">
        <v>1213</v>
      </c>
      <c r="H209" s="102" t="s">
        <v>429</v>
      </c>
      <c r="I209" s="102" t="s">
        <v>4</v>
      </c>
      <c r="J209" s="102" t="s">
        <v>910</v>
      </c>
      <c r="K209" s="102" t="s">
        <v>910</v>
      </c>
      <c r="L209" s="101" t="s">
        <v>429</v>
      </c>
      <c r="M209" s="101" t="s">
        <v>4</v>
      </c>
      <c r="N209" s="101" t="s">
        <v>910</v>
      </c>
      <c r="O209" s="101" t="s">
        <v>910</v>
      </c>
    </row>
    <row r="210" spans="1:15" ht="15" customHeight="1" x14ac:dyDescent="0.15">
      <c r="A210" s="102">
        <v>209</v>
      </c>
      <c r="B210" s="103" t="str">
        <f>HYPERLINK("#'9-1-14'!A1","9-1-14")</f>
        <v>9-1-14</v>
      </c>
      <c r="C210" s="101" t="s">
        <v>785</v>
      </c>
      <c r="D210" s="101" t="s">
        <v>1053</v>
      </c>
      <c r="E210" s="101" t="s">
        <v>1068</v>
      </c>
      <c r="F210" s="101" t="s">
        <v>1056</v>
      </c>
      <c r="G210" s="102" t="s">
        <v>1251</v>
      </c>
      <c r="H210" s="102" t="s">
        <v>429</v>
      </c>
      <c r="I210" s="102" t="s">
        <v>4</v>
      </c>
      <c r="J210" s="102" t="s">
        <v>910</v>
      </c>
      <c r="K210" s="102" t="s">
        <v>910</v>
      </c>
      <c r="L210" s="101" t="s">
        <v>429</v>
      </c>
      <c r="M210" s="101" t="s">
        <v>4</v>
      </c>
      <c r="N210" s="101" t="s">
        <v>910</v>
      </c>
      <c r="O210" s="101" t="s">
        <v>910</v>
      </c>
    </row>
    <row r="211" spans="1:15" ht="15" customHeight="1" x14ac:dyDescent="0.15">
      <c r="A211" s="102">
        <v>210</v>
      </c>
      <c r="B211" s="103" t="str">
        <f>HYPERLINK("#'9-1-15'!A1","9-1-15")</f>
        <v>9-1-15</v>
      </c>
      <c r="C211" s="101" t="s">
        <v>785</v>
      </c>
      <c r="D211" s="101" t="s">
        <v>1053</v>
      </c>
      <c r="E211" s="101" t="s">
        <v>1069</v>
      </c>
      <c r="F211" s="101" t="s">
        <v>1056</v>
      </c>
      <c r="G211" s="102" t="s">
        <v>1252</v>
      </c>
      <c r="H211" s="102" t="s">
        <v>429</v>
      </c>
      <c r="I211" s="102" t="s">
        <v>4</v>
      </c>
      <c r="J211" s="102" t="s">
        <v>910</v>
      </c>
      <c r="K211" s="102" t="s">
        <v>910</v>
      </c>
      <c r="L211" s="101" t="s">
        <v>429</v>
      </c>
      <c r="M211" s="101" t="s">
        <v>4</v>
      </c>
      <c r="N211" s="101" t="s">
        <v>910</v>
      </c>
      <c r="O211" s="101" t="s">
        <v>910</v>
      </c>
    </row>
    <row r="212" spans="1:15" ht="15" customHeight="1" x14ac:dyDescent="0.15">
      <c r="A212" s="102">
        <v>211</v>
      </c>
      <c r="B212" s="103" t="str">
        <f>HYPERLINK("#'9-1-16'!A1","9-1-16")</f>
        <v>9-1-16</v>
      </c>
      <c r="C212" s="101" t="s">
        <v>785</v>
      </c>
      <c r="D212" s="101" t="s">
        <v>1053</v>
      </c>
      <c r="E212" s="101" t="s">
        <v>1189</v>
      </c>
      <c r="F212" s="101" t="s">
        <v>1056</v>
      </c>
      <c r="G212" s="102" t="s">
        <v>1253</v>
      </c>
      <c r="H212" s="102" t="s">
        <v>429</v>
      </c>
      <c r="I212" s="102" t="s">
        <v>4</v>
      </c>
      <c r="J212" s="102" t="s">
        <v>910</v>
      </c>
      <c r="K212" s="102" t="s">
        <v>910</v>
      </c>
      <c r="L212" s="101" t="s">
        <v>429</v>
      </c>
      <c r="M212" s="101" t="s">
        <v>4</v>
      </c>
      <c r="N212" s="101" t="s">
        <v>910</v>
      </c>
      <c r="O212" s="101" t="s">
        <v>910</v>
      </c>
    </row>
    <row r="213" spans="1:15" ht="15" customHeight="1" x14ac:dyDescent="0.15">
      <c r="A213" s="102">
        <v>212</v>
      </c>
      <c r="B213" s="103" t="str">
        <f>HYPERLINK("#'9-1-17'!A1","9-1-17")</f>
        <v>9-1-17</v>
      </c>
      <c r="C213" s="101" t="s">
        <v>785</v>
      </c>
      <c r="D213" s="101" t="s">
        <v>1053</v>
      </c>
      <c r="E213" s="101" t="s">
        <v>1070</v>
      </c>
      <c r="F213" s="101" t="s">
        <v>1071</v>
      </c>
      <c r="G213" s="102" t="s">
        <v>979</v>
      </c>
      <c r="H213" s="102" t="s">
        <v>429</v>
      </c>
      <c r="I213" s="102" t="s">
        <v>4</v>
      </c>
      <c r="J213" s="102" t="s">
        <v>910</v>
      </c>
      <c r="K213" s="102" t="s">
        <v>910</v>
      </c>
      <c r="L213" s="101" t="s">
        <v>429</v>
      </c>
      <c r="M213" s="101" t="s">
        <v>4</v>
      </c>
      <c r="N213" s="101" t="s">
        <v>910</v>
      </c>
      <c r="O213" s="101" t="s">
        <v>910</v>
      </c>
    </row>
    <row r="214" spans="1:15" ht="15" customHeight="1" x14ac:dyDescent="0.15">
      <c r="A214" s="102">
        <v>213</v>
      </c>
      <c r="B214" s="103" t="str">
        <f>HYPERLINK("#'9-1-18'!A1","9-1-18")</f>
        <v>9-1-18</v>
      </c>
      <c r="C214" s="101" t="s">
        <v>785</v>
      </c>
      <c r="D214" s="101" t="s">
        <v>1053</v>
      </c>
      <c r="E214" s="101" t="s">
        <v>1072</v>
      </c>
      <c r="F214" s="101" t="s">
        <v>1073</v>
      </c>
      <c r="G214" s="102" t="s">
        <v>1254</v>
      </c>
      <c r="H214" s="102" t="s">
        <v>429</v>
      </c>
      <c r="I214" s="102" t="s">
        <v>4</v>
      </c>
      <c r="J214" s="102" t="s">
        <v>910</v>
      </c>
      <c r="K214" s="102" t="s">
        <v>910</v>
      </c>
      <c r="L214" s="101" t="s">
        <v>429</v>
      </c>
      <c r="M214" s="101" t="s">
        <v>4</v>
      </c>
      <c r="N214" s="101" t="s">
        <v>910</v>
      </c>
      <c r="O214" s="101" t="s">
        <v>910</v>
      </c>
    </row>
    <row r="215" spans="1:15" ht="15" customHeight="1" x14ac:dyDescent="0.15">
      <c r="A215" s="102">
        <v>214</v>
      </c>
      <c r="B215" s="103" t="str">
        <f>HYPERLINK("#'9-1-19'!A1","9-1-19")</f>
        <v>9-1-19</v>
      </c>
      <c r="C215" s="101" t="s">
        <v>785</v>
      </c>
      <c r="D215" s="101" t="s">
        <v>1053</v>
      </c>
      <c r="E215" s="101" t="s">
        <v>1074</v>
      </c>
      <c r="F215" s="101" t="s">
        <v>1056</v>
      </c>
      <c r="G215" s="102" t="s">
        <v>983</v>
      </c>
      <c r="H215" s="102" t="s">
        <v>429</v>
      </c>
      <c r="I215" s="102" t="s">
        <v>4</v>
      </c>
      <c r="J215" s="102" t="s">
        <v>910</v>
      </c>
      <c r="K215" s="102" t="s">
        <v>910</v>
      </c>
      <c r="L215" s="101" t="s">
        <v>429</v>
      </c>
      <c r="M215" s="101" t="s">
        <v>4</v>
      </c>
      <c r="N215" s="101" t="s">
        <v>910</v>
      </c>
      <c r="O215" s="101" t="s">
        <v>910</v>
      </c>
    </row>
    <row r="216" spans="1:15" ht="15" customHeight="1" x14ac:dyDescent="0.15">
      <c r="A216" s="102">
        <v>215</v>
      </c>
      <c r="B216" s="103" t="str">
        <f>HYPERLINK("#'9-1-20'!A1","9-1-20")</f>
        <v>9-1-20</v>
      </c>
      <c r="C216" s="101" t="s">
        <v>785</v>
      </c>
      <c r="D216" s="101" t="s">
        <v>1053</v>
      </c>
      <c r="E216" s="101" t="s">
        <v>1075</v>
      </c>
      <c r="F216" s="101" t="s">
        <v>1056</v>
      </c>
      <c r="G216" s="102" t="s">
        <v>1255</v>
      </c>
      <c r="H216" s="102" t="s">
        <v>429</v>
      </c>
      <c r="I216" s="102" t="s">
        <v>4</v>
      </c>
      <c r="J216" s="102" t="s">
        <v>910</v>
      </c>
      <c r="K216" s="102" t="s">
        <v>910</v>
      </c>
      <c r="L216" s="101" t="s">
        <v>429</v>
      </c>
      <c r="M216" s="101" t="s">
        <v>4</v>
      </c>
      <c r="N216" s="101" t="s">
        <v>910</v>
      </c>
      <c r="O216" s="101" t="s">
        <v>910</v>
      </c>
    </row>
    <row r="217" spans="1:15" ht="15" customHeight="1" x14ac:dyDescent="0.15">
      <c r="A217" s="102">
        <v>216</v>
      </c>
      <c r="B217" s="103" t="str">
        <f>HYPERLINK("#'9-1-21'!A1","9-1-21")</f>
        <v>9-1-21</v>
      </c>
      <c r="C217" s="101" t="s">
        <v>785</v>
      </c>
      <c r="D217" s="101" t="s">
        <v>1053</v>
      </c>
      <c r="E217" s="101" t="s">
        <v>1076</v>
      </c>
      <c r="F217" s="101" t="s">
        <v>1056</v>
      </c>
      <c r="G217" s="102" t="s">
        <v>962</v>
      </c>
      <c r="H217" s="102" t="s">
        <v>429</v>
      </c>
      <c r="I217" s="102" t="s">
        <v>4</v>
      </c>
      <c r="J217" s="102" t="s">
        <v>910</v>
      </c>
      <c r="K217" s="102" t="s">
        <v>910</v>
      </c>
      <c r="L217" s="101" t="s">
        <v>429</v>
      </c>
      <c r="M217" s="101" t="s">
        <v>4</v>
      </c>
      <c r="N217" s="101" t="s">
        <v>910</v>
      </c>
      <c r="O217" s="101" t="s">
        <v>910</v>
      </c>
    </row>
    <row r="218" spans="1:15" ht="15" customHeight="1" x14ac:dyDescent="0.15">
      <c r="A218" s="102">
        <v>217</v>
      </c>
      <c r="B218" s="103" t="str">
        <f>HYPERLINK("#'9-1-22'!A1","9-1-22")</f>
        <v>9-1-22</v>
      </c>
      <c r="C218" s="101" t="s">
        <v>785</v>
      </c>
      <c r="D218" s="101" t="s">
        <v>1053</v>
      </c>
      <c r="E218" s="101" t="s">
        <v>1077</v>
      </c>
      <c r="F218" s="101" t="s">
        <v>1056</v>
      </c>
      <c r="G218" s="102" t="s">
        <v>1079</v>
      </c>
      <c r="H218" s="102" t="s">
        <v>429</v>
      </c>
      <c r="I218" s="102" t="s">
        <v>4</v>
      </c>
      <c r="J218" s="102" t="s">
        <v>910</v>
      </c>
      <c r="K218" s="102" t="s">
        <v>910</v>
      </c>
      <c r="L218" s="101" t="s">
        <v>429</v>
      </c>
      <c r="M218" s="101" t="s">
        <v>4</v>
      </c>
      <c r="N218" s="101" t="s">
        <v>910</v>
      </c>
      <c r="O218" s="101" t="s">
        <v>910</v>
      </c>
    </row>
    <row r="219" spans="1:15" ht="15" customHeight="1" x14ac:dyDescent="0.15">
      <c r="A219" s="102">
        <v>218</v>
      </c>
      <c r="B219" s="103" t="str">
        <f>HYPERLINK("#'9-1-23'!A1","9-1-23")</f>
        <v>9-1-23</v>
      </c>
      <c r="C219" s="101" t="s">
        <v>785</v>
      </c>
      <c r="D219" s="101" t="s">
        <v>1053</v>
      </c>
      <c r="E219" s="101" t="s">
        <v>1078</v>
      </c>
      <c r="F219" s="101" t="s">
        <v>1056</v>
      </c>
      <c r="G219" s="102" t="s">
        <v>1081</v>
      </c>
      <c r="H219" s="102" t="s">
        <v>429</v>
      </c>
      <c r="I219" s="102" t="s">
        <v>4</v>
      </c>
      <c r="J219" s="102" t="s">
        <v>910</v>
      </c>
      <c r="K219" s="102" t="s">
        <v>910</v>
      </c>
      <c r="L219" s="101" t="s">
        <v>429</v>
      </c>
      <c r="M219" s="101" t="s">
        <v>4</v>
      </c>
      <c r="N219" s="101" t="s">
        <v>910</v>
      </c>
      <c r="O219" s="101" t="s">
        <v>910</v>
      </c>
    </row>
    <row r="220" spans="1:15" ht="15" customHeight="1" x14ac:dyDescent="0.15">
      <c r="A220" s="102">
        <v>219</v>
      </c>
      <c r="B220" s="103" t="str">
        <f>HYPERLINK("#'9-1-24'!A1","9-1-24")</f>
        <v>9-1-24</v>
      </c>
      <c r="C220" s="101" t="s">
        <v>785</v>
      </c>
      <c r="D220" s="101" t="s">
        <v>1053</v>
      </c>
      <c r="E220" s="101" t="s">
        <v>1080</v>
      </c>
      <c r="F220" s="101" t="s">
        <v>1056</v>
      </c>
      <c r="G220" s="102" t="s">
        <v>1256</v>
      </c>
      <c r="H220" s="102" t="s">
        <v>429</v>
      </c>
      <c r="I220" s="102" t="s">
        <v>4</v>
      </c>
      <c r="J220" s="102" t="s">
        <v>910</v>
      </c>
      <c r="K220" s="102" t="s">
        <v>910</v>
      </c>
      <c r="L220" s="101" t="s">
        <v>429</v>
      </c>
      <c r="M220" s="101" t="s">
        <v>4</v>
      </c>
      <c r="N220" s="101" t="s">
        <v>910</v>
      </c>
      <c r="O220" s="101" t="s">
        <v>910</v>
      </c>
    </row>
    <row r="221" spans="1:15" ht="15" customHeight="1" x14ac:dyDescent="0.15">
      <c r="A221" s="102">
        <v>220</v>
      </c>
      <c r="B221" s="103" t="str">
        <f>HYPERLINK("#'9-1-25'!A1","9-1-25")</f>
        <v>9-1-25</v>
      </c>
      <c r="C221" s="101" t="s">
        <v>785</v>
      </c>
      <c r="D221" s="101" t="s">
        <v>1053</v>
      </c>
      <c r="E221" s="101" t="s">
        <v>1082</v>
      </c>
      <c r="F221" s="101" t="s">
        <v>1056</v>
      </c>
      <c r="G221" s="102" t="s">
        <v>1249</v>
      </c>
      <c r="H221" s="102" t="s">
        <v>429</v>
      </c>
      <c r="I221" s="102" t="s">
        <v>4</v>
      </c>
      <c r="J221" s="102" t="s">
        <v>910</v>
      </c>
      <c r="K221" s="102" t="s">
        <v>910</v>
      </c>
      <c r="L221" s="101" t="s">
        <v>429</v>
      </c>
      <c r="M221" s="101" t="s">
        <v>4</v>
      </c>
      <c r="N221" s="101" t="s">
        <v>910</v>
      </c>
      <c r="O221" s="101" t="s">
        <v>910</v>
      </c>
    </row>
    <row r="222" spans="1:15" ht="15" customHeight="1" x14ac:dyDescent="0.15">
      <c r="A222" s="102">
        <v>221</v>
      </c>
      <c r="B222" s="103" t="str">
        <f>HYPERLINK("#'10-1-1'!A1","10-1-1")</f>
        <v>10-1-1</v>
      </c>
      <c r="C222" s="101" t="s">
        <v>880</v>
      </c>
      <c r="D222" s="101" t="s">
        <v>1053</v>
      </c>
      <c r="E222" s="101" t="s">
        <v>1190</v>
      </c>
      <c r="F222" s="101" t="s">
        <v>1083</v>
      </c>
      <c r="G222" s="102" t="s">
        <v>960</v>
      </c>
      <c r="H222" s="102" t="s">
        <v>429</v>
      </c>
      <c r="I222" s="102" t="s">
        <v>4</v>
      </c>
      <c r="J222" s="102" t="s">
        <v>1259</v>
      </c>
      <c r="K222" s="102" t="s">
        <v>1260</v>
      </c>
      <c r="L222" s="101" t="s">
        <v>429</v>
      </c>
      <c r="M222" s="101" t="s">
        <v>4</v>
      </c>
      <c r="N222" s="101" t="s">
        <v>1084</v>
      </c>
      <c r="O222" s="101" t="s">
        <v>1085</v>
      </c>
    </row>
    <row r="223" spans="1:15" ht="15" customHeight="1" x14ac:dyDescent="0.15">
      <c r="A223" s="102">
        <v>222</v>
      </c>
      <c r="B223" s="103" t="str">
        <f>HYPERLINK("#'10-1-2'!A1","10-1-2")</f>
        <v>10-1-2</v>
      </c>
      <c r="C223" s="101" t="s">
        <v>880</v>
      </c>
      <c r="D223" s="101" t="s">
        <v>1053</v>
      </c>
      <c r="E223" s="101" t="s">
        <v>1034</v>
      </c>
      <c r="F223" s="101" t="s">
        <v>1086</v>
      </c>
      <c r="G223" s="102" t="s">
        <v>1242</v>
      </c>
      <c r="H223" s="102" t="s">
        <v>429</v>
      </c>
      <c r="I223" s="102" t="s">
        <v>4</v>
      </c>
      <c r="J223" s="102" t="s">
        <v>1079</v>
      </c>
      <c r="K223" s="102" t="s">
        <v>962</v>
      </c>
      <c r="L223" s="101" t="s">
        <v>429</v>
      </c>
      <c r="M223" s="101" t="s">
        <v>4</v>
      </c>
      <c r="N223" s="101" t="s">
        <v>1084</v>
      </c>
      <c r="O223" s="101" t="s">
        <v>1085</v>
      </c>
    </row>
    <row r="224" spans="1:15" ht="15" customHeight="1" x14ac:dyDescent="0.15">
      <c r="A224" s="102">
        <v>223</v>
      </c>
      <c r="B224" s="103" t="str">
        <f>HYPERLINK("#'10-1-3'!A1","10-1-3")</f>
        <v>10-1-3</v>
      </c>
      <c r="C224" s="101" t="s">
        <v>880</v>
      </c>
      <c r="D224" s="101" t="s">
        <v>1053</v>
      </c>
      <c r="E224" s="101" t="s">
        <v>1319</v>
      </c>
      <c r="F224" s="101" t="s">
        <v>1087</v>
      </c>
      <c r="G224" s="102" t="s">
        <v>1243</v>
      </c>
      <c r="H224" s="102" t="s">
        <v>429</v>
      </c>
      <c r="I224" s="102" t="s">
        <v>4</v>
      </c>
      <c r="J224" s="102" t="s">
        <v>1079</v>
      </c>
      <c r="K224" s="102" t="s">
        <v>962</v>
      </c>
      <c r="L224" s="101" t="s">
        <v>429</v>
      </c>
      <c r="M224" s="101" t="s">
        <v>4</v>
      </c>
      <c r="N224" s="101" t="s">
        <v>1084</v>
      </c>
      <c r="O224" s="101" t="s">
        <v>1085</v>
      </c>
    </row>
    <row r="225" spans="1:15" ht="15" customHeight="1" x14ac:dyDescent="0.15">
      <c r="A225" s="102">
        <v>224</v>
      </c>
      <c r="B225" s="103" t="str">
        <f>HYPERLINK("#'10-1-4'!A1","10-1-4")</f>
        <v>10-1-4</v>
      </c>
      <c r="C225" s="101" t="s">
        <v>880</v>
      </c>
      <c r="D225" s="101" t="s">
        <v>1053</v>
      </c>
      <c r="E225" s="101" t="s">
        <v>1058</v>
      </c>
      <c r="F225" s="101" t="s">
        <v>1086</v>
      </c>
      <c r="G225" s="102" t="s">
        <v>1244</v>
      </c>
      <c r="H225" s="102" t="s">
        <v>429</v>
      </c>
      <c r="I225" s="102" t="s">
        <v>4</v>
      </c>
      <c r="J225" s="102" t="s">
        <v>1079</v>
      </c>
      <c r="K225" s="102" t="s">
        <v>962</v>
      </c>
      <c r="L225" s="101" t="s">
        <v>429</v>
      </c>
      <c r="M225" s="101" t="s">
        <v>4</v>
      </c>
      <c r="N225" s="101" t="s">
        <v>1084</v>
      </c>
      <c r="O225" s="101" t="s">
        <v>1085</v>
      </c>
    </row>
    <row r="226" spans="1:15" ht="15" customHeight="1" x14ac:dyDescent="0.15">
      <c r="A226" s="102">
        <v>225</v>
      </c>
      <c r="B226" s="103" t="str">
        <f>HYPERLINK("#'10-1-5'!A1","10-1-5")</f>
        <v>10-1-5</v>
      </c>
      <c r="C226" s="101" t="s">
        <v>880</v>
      </c>
      <c r="D226" s="101" t="s">
        <v>1053</v>
      </c>
      <c r="E226" s="101" t="s">
        <v>1059</v>
      </c>
      <c r="F226" s="101" t="s">
        <v>1086</v>
      </c>
      <c r="G226" s="102" t="s">
        <v>1237</v>
      </c>
      <c r="H226" s="102" t="s">
        <v>429</v>
      </c>
      <c r="I226" s="102" t="s">
        <v>4</v>
      </c>
      <c r="J226" s="102" t="s">
        <v>1079</v>
      </c>
      <c r="K226" s="102" t="s">
        <v>962</v>
      </c>
      <c r="L226" s="101" t="s">
        <v>429</v>
      </c>
      <c r="M226" s="101" t="s">
        <v>4</v>
      </c>
      <c r="N226" s="101" t="s">
        <v>1084</v>
      </c>
      <c r="O226" s="101" t="s">
        <v>1085</v>
      </c>
    </row>
    <row r="227" spans="1:15" ht="15" customHeight="1" x14ac:dyDescent="0.15">
      <c r="A227" s="102">
        <v>226</v>
      </c>
      <c r="B227" s="103" t="str">
        <f>HYPERLINK("#'10-1-6'!A1","10-1-6")</f>
        <v>10-1-6</v>
      </c>
      <c r="C227" s="101" t="s">
        <v>880</v>
      </c>
      <c r="D227" s="101" t="s">
        <v>1053</v>
      </c>
      <c r="E227" s="101" t="s">
        <v>1060</v>
      </c>
      <c r="F227" s="101" t="s">
        <v>1086</v>
      </c>
      <c r="G227" s="102" t="s">
        <v>1202</v>
      </c>
      <c r="H227" s="102" t="s">
        <v>429</v>
      </c>
      <c r="I227" s="102" t="s">
        <v>4</v>
      </c>
      <c r="J227" s="102" t="s">
        <v>1079</v>
      </c>
      <c r="K227" s="102" t="s">
        <v>962</v>
      </c>
      <c r="L227" s="101" t="s">
        <v>429</v>
      </c>
      <c r="M227" s="101" t="s">
        <v>4</v>
      </c>
      <c r="N227" s="101" t="s">
        <v>1084</v>
      </c>
      <c r="O227" s="101" t="s">
        <v>1085</v>
      </c>
    </row>
    <row r="228" spans="1:15" ht="15" customHeight="1" x14ac:dyDescent="0.15">
      <c r="A228" s="102">
        <v>227</v>
      </c>
      <c r="B228" s="103" t="str">
        <f>HYPERLINK("#'10-1-7'!A1","10-1-7")</f>
        <v>10-1-7</v>
      </c>
      <c r="C228" s="101" t="s">
        <v>880</v>
      </c>
      <c r="D228" s="101" t="s">
        <v>1053</v>
      </c>
      <c r="E228" s="101" t="s">
        <v>1061</v>
      </c>
      <c r="F228" s="101" t="s">
        <v>1086</v>
      </c>
      <c r="G228" s="102" t="s">
        <v>1245</v>
      </c>
      <c r="H228" s="102" t="s">
        <v>429</v>
      </c>
      <c r="I228" s="102" t="s">
        <v>4</v>
      </c>
      <c r="J228" s="102" t="s">
        <v>1079</v>
      </c>
      <c r="K228" s="102" t="s">
        <v>962</v>
      </c>
      <c r="L228" s="101" t="s">
        <v>429</v>
      </c>
      <c r="M228" s="101" t="s">
        <v>4</v>
      </c>
      <c r="N228" s="101" t="s">
        <v>1084</v>
      </c>
      <c r="O228" s="101" t="s">
        <v>1085</v>
      </c>
    </row>
    <row r="229" spans="1:15" ht="15" customHeight="1" x14ac:dyDescent="0.15">
      <c r="A229" s="102">
        <v>228</v>
      </c>
      <c r="B229" s="103" t="str">
        <f>HYPERLINK("#'10-1-8'!A1","10-1-8")</f>
        <v>10-1-8</v>
      </c>
      <c r="C229" s="101" t="s">
        <v>880</v>
      </c>
      <c r="D229" s="101" t="s">
        <v>1053</v>
      </c>
      <c r="E229" s="101" t="s">
        <v>1062</v>
      </c>
      <c r="F229" s="101" t="s">
        <v>1086</v>
      </c>
      <c r="G229" s="102" t="s">
        <v>1246</v>
      </c>
      <c r="H229" s="102" t="s">
        <v>429</v>
      </c>
      <c r="I229" s="102" t="s">
        <v>4</v>
      </c>
      <c r="J229" s="102" t="s">
        <v>1079</v>
      </c>
      <c r="K229" s="102" t="s">
        <v>962</v>
      </c>
      <c r="L229" s="101" t="s">
        <v>429</v>
      </c>
      <c r="M229" s="101" t="s">
        <v>4</v>
      </c>
      <c r="N229" s="101" t="s">
        <v>1084</v>
      </c>
      <c r="O229" s="101" t="s">
        <v>1085</v>
      </c>
    </row>
    <row r="230" spans="1:15" ht="15" customHeight="1" x14ac:dyDescent="0.15">
      <c r="A230" s="102">
        <v>229</v>
      </c>
      <c r="B230" s="103" t="str">
        <f>HYPERLINK("#'10-1-9'!A1","10-1-9")</f>
        <v>10-1-9</v>
      </c>
      <c r="C230" s="101" t="s">
        <v>880</v>
      </c>
      <c r="D230" s="101" t="s">
        <v>1053</v>
      </c>
      <c r="E230" s="101" t="s">
        <v>1063</v>
      </c>
      <c r="F230" s="101" t="s">
        <v>1086</v>
      </c>
      <c r="G230" s="102" t="s">
        <v>1247</v>
      </c>
      <c r="H230" s="102" t="s">
        <v>429</v>
      </c>
      <c r="I230" s="102" t="s">
        <v>4</v>
      </c>
      <c r="J230" s="102" t="s">
        <v>1079</v>
      </c>
      <c r="K230" s="102" t="s">
        <v>962</v>
      </c>
      <c r="L230" s="101" t="s">
        <v>429</v>
      </c>
      <c r="M230" s="101" t="s">
        <v>4</v>
      </c>
      <c r="N230" s="101" t="s">
        <v>1084</v>
      </c>
      <c r="O230" s="101" t="s">
        <v>1085</v>
      </c>
    </row>
    <row r="231" spans="1:15" ht="15" customHeight="1" x14ac:dyDescent="0.15">
      <c r="A231" s="102">
        <v>230</v>
      </c>
      <c r="B231" s="103" t="str">
        <f>HYPERLINK("#'10-1-10'!A1","10-1-10")</f>
        <v>10-1-10</v>
      </c>
      <c r="C231" s="101" t="s">
        <v>880</v>
      </c>
      <c r="D231" s="101" t="s">
        <v>1053</v>
      </c>
      <c r="E231" s="101" t="s">
        <v>1065</v>
      </c>
      <c r="F231" s="101" t="s">
        <v>1086</v>
      </c>
      <c r="G231" s="102" t="s">
        <v>1210</v>
      </c>
      <c r="H231" s="102" t="s">
        <v>429</v>
      </c>
      <c r="I231" s="102" t="s">
        <v>4</v>
      </c>
      <c r="J231" s="102" t="s">
        <v>1079</v>
      </c>
      <c r="K231" s="102" t="s">
        <v>962</v>
      </c>
      <c r="L231" s="101" t="s">
        <v>429</v>
      </c>
      <c r="M231" s="101" t="s">
        <v>4</v>
      </c>
      <c r="N231" s="101" t="s">
        <v>1084</v>
      </c>
      <c r="O231" s="101" t="s">
        <v>1085</v>
      </c>
    </row>
    <row r="232" spans="1:15" ht="15" customHeight="1" x14ac:dyDescent="0.15">
      <c r="A232" s="102">
        <v>231</v>
      </c>
      <c r="B232" s="103" t="str">
        <f>HYPERLINK("#'10-1-11'!A1","10-1-11")</f>
        <v>10-1-11</v>
      </c>
      <c r="C232" s="101" t="s">
        <v>880</v>
      </c>
      <c r="D232" s="101" t="s">
        <v>1053</v>
      </c>
      <c r="E232" s="101" t="s">
        <v>1188</v>
      </c>
      <c r="F232" s="101" t="s">
        <v>1086</v>
      </c>
      <c r="G232" s="102" t="s">
        <v>1248</v>
      </c>
      <c r="H232" s="102" t="s">
        <v>429</v>
      </c>
      <c r="I232" s="102" t="s">
        <v>4</v>
      </c>
      <c r="J232" s="102" t="s">
        <v>1079</v>
      </c>
      <c r="K232" s="102" t="s">
        <v>962</v>
      </c>
      <c r="L232" s="101" t="s">
        <v>429</v>
      </c>
      <c r="M232" s="101" t="s">
        <v>4</v>
      </c>
      <c r="N232" s="101" t="s">
        <v>1084</v>
      </c>
      <c r="O232" s="101" t="s">
        <v>1085</v>
      </c>
    </row>
    <row r="233" spans="1:15" ht="15" customHeight="1" x14ac:dyDescent="0.15">
      <c r="A233" s="102">
        <v>232</v>
      </c>
      <c r="B233" s="103" t="str">
        <f>HYPERLINK("#'10-1-12'!A1","10-1-12")</f>
        <v>10-1-12</v>
      </c>
      <c r="C233" s="101" t="s">
        <v>880</v>
      </c>
      <c r="D233" s="101" t="s">
        <v>1053</v>
      </c>
      <c r="E233" s="101" t="s">
        <v>1066</v>
      </c>
      <c r="F233" s="101" t="s">
        <v>1086</v>
      </c>
      <c r="G233" s="102" t="s">
        <v>1212</v>
      </c>
      <c r="H233" s="102" t="s">
        <v>429</v>
      </c>
      <c r="I233" s="102" t="s">
        <v>4</v>
      </c>
      <c r="J233" s="102" t="s">
        <v>1079</v>
      </c>
      <c r="K233" s="102" t="s">
        <v>962</v>
      </c>
      <c r="L233" s="101" t="s">
        <v>429</v>
      </c>
      <c r="M233" s="101" t="s">
        <v>4</v>
      </c>
      <c r="N233" s="101" t="s">
        <v>1084</v>
      </c>
      <c r="O233" s="101" t="s">
        <v>1085</v>
      </c>
    </row>
    <row r="234" spans="1:15" ht="15" customHeight="1" x14ac:dyDescent="0.15">
      <c r="A234" s="102">
        <v>233</v>
      </c>
      <c r="B234" s="103" t="str">
        <f>HYPERLINK("#'10-1-13'!A1","10-1-13")</f>
        <v>10-1-13</v>
      </c>
      <c r="C234" s="101" t="s">
        <v>880</v>
      </c>
      <c r="D234" s="101" t="s">
        <v>1053</v>
      </c>
      <c r="E234" s="101" t="s">
        <v>1067</v>
      </c>
      <c r="F234" s="101" t="s">
        <v>1086</v>
      </c>
      <c r="G234" s="102" t="s">
        <v>1213</v>
      </c>
      <c r="H234" s="102" t="s">
        <v>429</v>
      </c>
      <c r="I234" s="102" t="s">
        <v>4</v>
      </c>
      <c r="J234" s="102" t="s">
        <v>1079</v>
      </c>
      <c r="K234" s="102" t="s">
        <v>962</v>
      </c>
      <c r="L234" s="101" t="s">
        <v>429</v>
      </c>
      <c r="M234" s="101" t="s">
        <v>4</v>
      </c>
      <c r="N234" s="101" t="s">
        <v>1084</v>
      </c>
      <c r="O234" s="101" t="s">
        <v>1085</v>
      </c>
    </row>
    <row r="235" spans="1:15" ht="15" customHeight="1" x14ac:dyDescent="0.15">
      <c r="A235" s="102">
        <v>234</v>
      </c>
      <c r="B235" s="103" t="str">
        <f>HYPERLINK("#'10-1-14'!A1","10-1-14")</f>
        <v>10-1-14</v>
      </c>
      <c r="C235" s="101" t="s">
        <v>880</v>
      </c>
      <c r="D235" s="101" t="s">
        <v>1053</v>
      </c>
      <c r="E235" s="101" t="s">
        <v>1068</v>
      </c>
      <c r="F235" s="101" t="s">
        <v>1086</v>
      </c>
      <c r="G235" s="102" t="s">
        <v>1251</v>
      </c>
      <c r="H235" s="102" t="s">
        <v>429</v>
      </c>
      <c r="I235" s="102" t="s">
        <v>4</v>
      </c>
      <c r="J235" s="102" t="s">
        <v>1079</v>
      </c>
      <c r="K235" s="102" t="s">
        <v>962</v>
      </c>
      <c r="L235" s="101" t="s">
        <v>429</v>
      </c>
      <c r="M235" s="101" t="s">
        <v>4</v>
      </c>
      <c r="N235" s="101" t="s">
        <v>1084</v>
      </c>
      <c r="O235" s="101" t="s">
        <v>1085</v>
      </c>
    </row>
    <row r="236" spans="1:15" ht="15" customHeight="1" x14ac:dyDescent="0.15">
      <c r="A236" s="102">
        <v>235</v>
      </c>
      <c r="B236" s="103" t="str">
        <f>HYPERLINK("#'10-1-15'!A1","10-1-15")</f>
        <v>10-1-15</v>
      </c>
      <c r="C236" s="101" t="s">
        <v>880</v>
      </c>
      <c r="D236" s="101" t="s">
        <v>1053</v>
      </c>
      <c r="E236" s="101" t="s">
        <v>1069</v>
      </c>
      <c r="F236" s="101" t="s">
        <v>1086</v>
      </c>
      <c r="G236" s="102" t="s">
        <v>1252</v>
      </c>
      <c r="H236" s="102" t="s">
        <v>429</v>
      </c>
      <c r="I236" s="102" t="s">
        <v>4</v>
      </c>
      <c r="J236" s="102" t="s">
        <v>1079</v>
      </c>
      <c r="K236" s="102" t="s">
        <v>962</v>
      </c>
      <c r="L236" s="101" t="s">
        <v>429</v>
      </c>
      <c r="M236" s="101" t="s">
        <v>4</v>
      </c>
      <c r="N236" s="101" t="s">
        <v>1084</v>
      </c>
      <c r="O236" s="101" t="s">
        <v>1085</v>
      </c>
    </row>
    <row r="237" spans="1:15" ht="15" customHeight="1" x14ac:dyDescent="0.15">
      <c r="A237" s="102">
        <v>236</v>
      </c>
      <c r="B237" s="103" t="str">
        <f>HYPERLINK("#'10-1-16'!A1","10-1-16")</f>
        <v>10-1-16</v>
      </c>
      <c r="C237" s="101" t="s">
        <v>880</v>
      </c>
      <c r="D237" s="101" t="s">
        <v>1053</v>
      </c>
      <c r="E237" s="101" t="s">
        <v>1189</v>
      </c>
      <c r="F237" s="101" t="s">
        <v>1086</v>
      </c>
      <c r="G237" s="102" t="s">
        <v>1253</v>
      </c>
      <c r="H237" s="102" t="s">
        <v>429</v>
      </c>
      <c r="I237" s="102" t="s">
        <v>4</v>
      </c>
      <c r="J237" s="102" t="s">
        <v>1079</v>
      </c>
      <c r="K237" s="102" t="s">
        <v>962</v>
      </c>
      <c r="L237" s="101" t="s">
        <v>429</v>
      </c>
      <c r="M237" s="101" t="s">
        <v>4</v>
      </c>
      <c r="N237" s="101" t="s">
        <v>1084</v>
      </c>
      <c r="O237" s="101" t="s">
        <v>1085</v>
      </c>
    </row>
    <row r="238" spans="1:15" ht="15" customHeight="1" x14ac:dyDescent="0.15">
      <c r="A238" s="102">
        <v>237</v>
      </c>
      <c r="B238" s="103" t="str">
        <f>HYPERLINK("#'10-1-17'!A1","10-1-17")</f>
        <v>10-1-17</v>
      </c>
      <c r="C238" s="101" t="s">
        <v>880</v>
      </c>
      <c r="D238" s="101" t="s">
        <v>1053</v>
      </c>
      <c r="E238" s="101" t="s">
        <v>1191</v>
      </c>
      <c r="F238" s="101" t="s">
        <v>1088</v>
      </c>
      <c r="G238" s="102" t="s">
        <v>979</v>
      </c>
      <c r="H238" s="102" t="s">
        <v>429</v>
      </c>
      <c r="I238" s="102" t="s">
        <v>4</v>
      </c>
      <c r="J238" s="102" t="s">
        <v>1079</v>
      </c>
      <c r="K238" s="102" t="s">
        <v>962</v>
      </c>
      <c r="L238" s="101" t="s">
        <v>429</v>
      </c>
      <c r="M238" s="101" t="s">
        <v>4</v>
      </c>
      <c r="N238" s="101" t="s">
        <v>1084</v>
      </c>
      <c r="O238" s="101" t="s">
        <v>1085</v>
      </c>
    </row>
    <row r="239" spans="1:15" ht="15" customHeight="1" x14ac:dyDescent="0.15">
      <c r="A239" s="102">
        <v>238</v>
      </c>
      <c r="B239" s="103" t="str">
        <f>HYPERLINK("#'10-1-18'!A1","10-1-18")</f>
        <v>10-1-18</v>
      </c>
      <c r="C239" s="101" t="s">
        <v>880</v>
      </c>
      <c r="D239" s="101" t="s">
        <v>1053</v>
      </c>
      <c r="E239" s="101" t="s">
        <v>1072</v>
      </c>
      <c r="F239" s="101" t="s">
        <v>1089</v>
      </c>
      <c r="G239" s="102" t="s">
        <v>1254</v>
      </c>
      <c r="H239" s="102" t="s">
        <v>429</v>
      </c>
      <c r="I239" s="102" t="s">
        <v>4</v>
      </c>
      <c r="J239" s="102" t="s">
        <v>1079</v>
      </c>
      <c r="K239" s="102" t="s">
        <v>962</v>
      </c>
      <c r="L239" s="101" t="s">
        <v>429</v>
      </c>
      <c r="M239" s="101" t="s">
        <v>4</v>
      </c>
      <c r="N239" s="101" t="s">
        <v>1084</v>
      </c>
      <c r="O239" s="101" t="s">
        <v>1085</v>
      </c>
    </row>
    <row r="240" spans="1:15" ht="15" customHeight="1" x14ac:dyDescent="0.15">
      <c r="A240" s="102">
        <v>239</v>
      </c>
      <c r="B240" s="103" t="str">
        <f>HYPERLINK("#'10-1-19'!A1","10-1-19")</f>
        <v>10-1-19</v>
      </c>
      <c r="C240" s="101" t="s">
        <v>880</v>
      </c>
      <c r="D240" s="101" t="s">
        <v>1053</v>
      </c>
      <c r="E240" s="101" t="s">
        <v>1074</v>
      </c>
      <c r="F240" s="101" t="s">
        <v>1086</v>
      </c>
      <c r="G240" s="102" t="s">
        <v>983</v>
      </c>
      <c r="H240" s="102" t="s">
        <v>429</v>
      </c>
      <c r="I240" s="102" t="s">
        <v>4</v>
      </c>
      <c r="J240" s="102" t="s">
        <v>1079</v>
      </c>
      <c r="K240" s="102" t="s">
        <v>962</v>
      </c>
      <c r="L240" s="101" t="s">
        <v>429</v>
      </c>
      <c r="M240" s="101" t="s">
        <v>4</v>
      </c>
      <c r="N240" s="101" t="s">
        <v>1084</v>
      </c>
      <c r="O240" s="101" t="s">
        <v>1085</v>
      </c>
    </row>
    <row r="241" spans="1:15" ht="15" customHeight="1" x14ac:dyDescent="0.15">
      <c r="A241" s="102">
        <v>240</v>
      </c>
      <c r="B241" s="103" t="str">
        <f>HYPERLINK("#'10-1-20'!A1","10-1-20")</f>
        <v>10-1-20</v>
      </c>
      <c r="C241" s="101" t="s">
        <v>880</v>
      </c>
      <c r="D241" s="101" t="s">
        <v>1053</v>
      </c>
      <c r="E241" s="101" t="s">
        <v>1075</v>
      </c>
      <c r="F241" s="101" t="s">
        <v>1086</v>
      </c>
      <c r="G241" s="102" t="s">
        <v>1255</v>
      </c>
      <c r="H241" s="102" t="s">
        <v>429</v>
      </c>
      <c r="I241" s="102" t="s">
        <v>4</v>
      </c>
      <c r="J241" s="102" t="s">
        <v>1079</v>
      </c>
      <c r="K241" s="102" t="s">
        <v>962</v>
      </c>
      <c r="L241" s="101" t="s">
        <v>429</v>
      </c>
      <c r="M241" s="101" t="s">
        <v>4</v>
      </c>
      <c r="N241" s="101" t="s">
        <v>1084</v>
      </c>
      <c r="O241" s="101" t="s">
        <v>1085</v>
      </c>
    </row>
    <row r="242" spans="1:15" ht="15" customHeight="1" x14ac:dyDescent="0.15">
      <c r="A242" s="102">
        <v>241</v>
      </c>
      <c r="B242" s="103" t="str">
        <f>HYPERLINK("#'10-1-21'!A1","10-1-21")</f>
        <v>10-1-21</v>
      </c>
      <c r="C242" s="101" t="s">
        <v>880</v>
      </c>
      <c r="D242" s="101" t="s">
        <v>1053</v>
      </c>
      <c r="E242" s="101" t="s">
        <v>1076</v>
      </c>
      <c r="F242" s="101" t="s">
        <v>1086</v>
      </c>
      <c r="G242" s="102" t="s">
        <v>962</v>
      </c>
      <c r="H242" s="102" t="s">
        <v>429</v>
      </c>
      <c r="I242" s="102" t="s">
        <v>4</v>
      </c>
      <c r="J242" s="102" t="s">
        <v>1079</v>
      </c>
      <c r="K242" s="102" t="s">
        <v>962</v>
      </c>
      <c r="L242" s="101" t="s">
        <v>429</v>
      </c>
      <c r="M242" s="101" t="s">
        <v>4</v>
      </c>
      <c r="N242" s="101" t="s">
        <v>1084</v>
      </c>
      <c r="O242" s="101" t="s">
        <v>1085</v>
      </c>
    </row>
    <row r="243" spans="1:15" ht="15" customHeight="1" x14ac:dyDescent="0.15">
      <c r="A243" s="102">
        <v>242</v>
      </c>
      <c r="B243" s="103" t="str">
        <f>HYPERLINK("#'10-1-22'!A1","10-1-22")</f>
        <v>10-1-22</v>
      </c>
      <c r="C243" s="101" t="s">
        <v>880</v>
      </c>
      <c r="D243" s="101" t="s">
        <v>1053</v>
      </c>
      <c r="E243" s="101" t="s">
        <v>1090</v>
      </c>
      <c r="F243" s="101" t="s">
        <v>1086</v>
      </c>
      <c r="G243" s="102" t="s">
        <v>1081</v>
      </c>
      <c r="H243" s="102" t="s">
        <v>429</v>
      </c>
      <c r="I243" s="102" t="s">
        <v>4</v>
      </c>
      <c r="J243" s="102" t="s">
        <v>1079</v>
      </c>
      <c r="K243" s="102" t="s">
        <v>962</v>
      </c>
      <c r="L243" s="101" t="s">
        <v>429</v>
      </c>
      <c r="M243" s="101" t="s">
        <v>4</v>
      </c>
      <c r="N243" s="101" t="s">
        <v>1084</v>
      </c>
      <c r="O243" s="101" t="s">
        <v>1085</v>
      </c>
    </row>
    <row r="244" spans="1:15" ht="15" customHeight="1" x14ac:dyDescent="0.15">
      <c r="A244" s="102">
        <v>243</v>
      </c>
      <c r="B244" s="103" t="str">
        <f>HYPERLINK("#'10-1-23'!A1","10-1-23")</f>
        <v>10-1-23</v>
      </c>
      <c r="C244" s="101" t="s">
        <v>880</v>
      </c>
      <c r="D244" s="101" t="s">
        <v>1053</v>
      </c>
      <c r="E244" s="101" t="s">
        <v>1091</v>
      </c>
      <c r="F244" s="101" t="s">
        <v>1086</v>
      </c>
      <c r="G244" s="102" t="s">
        <v>1256</v>
      </c>
      <c r="H244" s="102" t="s">
        <v>429</v>
      </c>
      <c r="I244" s="102" t="s">
        <v>4</v>
      </c>
      <c r="J244" s="102" t="s">
        <v>1079</v>
      </c>
      <c r="K244" s="102" t="s">
        <v>962</v>
      </c>
      <c r="L244" s="101" t="s">
        <v>429</v>
      </c>
      <c r="M244" s="101" t="s">
        <v>4</v>
      </c>
      <c r="N244" s="101" t="s">
        <v>1084</v>
      </c>
      <c r="O244" s="101" t="s">
        <v>1085</v>
      </c>
    </row>
    <row r="245" spans="1:15" ht="15" customHeight="1" x14ac:dyDescent="0.15">
      <c r="A245" s="102">
        <v>244</v>
      </c>
      <c r="B245" s="103" t="str">
        <f>HYPERLINK("#'10-1-24'!A1","10-1-24")</f>
        <v>10-1-24</v>
      </c>
      <c r="C245" s="101" t="s">
        <v>880</v>
      </c>
      <c r="D245" s="101" t="s">
        <v>1053</v>
      </c>
      <c r="E245" s="101" t="s">
        <v>1092</v>
      </c>
      <c r="F245" s="101" t="s">
        <v>1086</v>
      </c>
      <c r="G245" s="102" t="s">
        <v>1249</v>
      </c>
      <c r="H245" s="102" t="s">
        <v>429</v>
      </c>
      <c r="I245" s="102" t="s">
        <v>4</v>
      </c>
      <c r="J245" s="102" t="s">
        <v>1079</v>
      </c>
      <c r="K245" s="102" t="s">
        <v>962</v>
      </c>
      <c r="L245" s="101" t="s">
        <v>429</v>
      </c>
      <c r="M245" s="101" t="s">
        <v>4</v>
      </c>
      <c r="N245" s="101" t="s">
        <v>1084</v>
      </c>
      <c r="O245" s="101" t="s">
        <v>1085</v>
      </c>
    </row>
    <row r="246" spans="1:15" ht="15" customHeight="1" x14ac:dyDescent="0.15">
      <c r="A246" s="102">
        <v>245</v>
      </c>
      <c r="B246" s="103" t="str">
        <f>HYPERLINK("#'11-1-1'!A1","11-1-1")</f>
        <v>11-1-1</v>
      </c>
      <c r="C246" s="101" t="s">
        <v>1093</v>
      </c>
      <c r="D246" s="101" t="s">
        <v>371</v>
      </c>
      <c r="E246" s="101" t="s">
        <v>1192</v>
      </c>
      <c r="F246" s="101" t="s">
        <v>910</v>
      </c>
      <c r="G246" s="102" t="s">
        <v>1257</v>
      </c>
      <c r="H246" s="102" t="s">
        <v>1094</v>
      </c>
      <c r="I246" s="102" t="s">
        <v>910</v>
      </c>
      <c r="J246" s="102" t="s">
        <v>910</v>
      </c>
      <c r="K246" s="102" t="s">
        <v>910</v>
      </c>
      <c r="L246" s="101" t="s">
        <v>1095</v>
      </c>
      <c r="M246" s="101" t="s">
        <v>910</v>
      </c>
      <c r="N246" s="101" t="s">
        <v>910</v>
      </c>
      <c r="O246" s="101" t="s">
        <v>910</v>
      </c>
    </row>
    <row r="247" spans="1:15" ht="15" customHeight="1" x14ac:dyDescent="0.15">
      <c r="A247" s="102">
        <v>246</v>
      </c>
      <c r="B247" s="103" t="str">
        <f>HYPERLINK("#'11-1-2'!A1","11-1-2")</f>
        <v>11-1-2</v>
      </c>
      <c r="C247" s="101" t="s">
        <v>1093</v>
      </c>
      <c r="D247" s="101" t="s">
        <v>371</v>
      </c>
      <c r="E247" s="101" t="s">
        <v>1096</v>
      </c>
      <c r="F247" s="101" t="s">
        <v>910</v>
      </c>
      <c r="G247" s="102" t="s">
        <v>945</v>
      </c>
      <c r="H247" s="102" t="s">
        <v>1094</v>
      </c>
      <c r="I247" s="102" t="s">
        <v>910</v>
      </c>
      <c r="J247" s="102" t="s">
        <v>910</v>
      </c>
      <c r="K247" s="102" t="s">
        <v>910</v>
      </c>
      <c r="L247" s="101" t="s">
        <v>1095</v>
      </c>
      <c r="M247" s="101" t="s">
        <v>910</v>
      </c>
      <c r="N247" s="101" t="s">
        <v>910</v>
      </c>
      <c r="O247" s="101" t="s">
        <v>910</v>
      </c>
    </row>
    <row r="248" spans="1:15" ht="15" customHeight="1" x14ac:dyDescent="0.15">
      <c r="A248" s="102">
        <v>247</v>
      </c>
      <c r="B248" s="103" t="str">
        <f>HYPERLINK("#'11-1-3'!A1","11-1-3")</f>
        <v>11-1-3</v>
      </c>
      <c r="C248" s="101" t="s">
        <v>1093</v>
      </c>
      <c r="D248" s="101" t="s">
        <v>371</v>
      </c>
      <c r="E248" s="101" t="s">
        <v>1097</v>
      </c>
      <c r="F248" s="101" t="s">
        <v>910</v>
      </c>
      <c r="G248" s="102" t="s">
        <v>923</v>
      </c>
      <c r="H248" s="102" t="s">
        <v>1094</v>
      </c>
      <c r="I248" s="102" t="s">
        <v>910</v>
      </c>
      <c r="J248" s="102" t="s">
        <v>910</v>
      </c>
      <c r="K248" s="102" t="s">
        <v>910</v>
      </c>
      <c r="L248" s="101" t="s">
        <v>1095</v>
      </c>
      <c r="M248" s="101" t="s">
        <v>910</v>
      </c>
      <c r="N248" s="101" t="s">
        <v>910</v>
      </c>
      <c r="O248" s="101" t="s">
        <v>910</v>
      </c>
    </row>
    <row r="249" spans="1:15" ht="15" customHeight="1" x14ac:dyDescent="0.15">
      <c r="A249" s="102">
        <v>248</v>
      </c>
      <c r="B249" s="103" t="str">
        <f>HYPERLINK("#'11-1-4'!A1","11-1-4")</f>
        <v>11-1-4</v>
      </c>
      <c r="C249" s="101" t="s">
        <v>1093</v>
      </c>
      <c r="D249" s="101" t="s">
        <v>371</v>
      </c>
      <c r="E249" s="101" t="s">
        <v>1098</v>
      </c>
      <c r="F249" s="101" t="s">
        <v>910</v>
      </c>
      <c r="G249" s="102" t="s">
        <v>925</v>
      </c>
      <c r="H249" s="102" t="s">
        <v>1094</v>
      </c>
      <c r="I249" s="102" t="s">
        <v>910</v>
      </c>
      <c r="J249" s="102" t="s">
        <v>910</v>
      </c>
      <c r="K249" s="102" t="s">
        <v>910</v>
      </c>
      <c r="L249" s="101" t="s">
        <v>1095</v>
      </c>
      <c r="M249" s="101" t="s">
        <v>910</v>
      </c>
      <c r="N249" s="101" t="s">
        <v>910</v>
      </c>
      <c r="O249" s="101" t="s">
        <v>910</v>
      </c>
    </row>
    <row r="250" spans="1:15" ht="15" customHeight="1" x14ac:dyDescent="0.15">
      <c r="A250" s="102">
        <v>249</v>
      </c>
      <c r="B250" s="103" t="str">
        <f>HYPERLINK("#'11-1-5'!A1","11-1-5")</f>
        <v>11-1-5</v>
      </c>
      <c r="C250" s="101" t="s">
        <v>1093</v>
      </c>
      <c r="D250" s="101" t="s">
        <v>371</v>
      </c>
      <c r="E250" s="101" t="s">
        <v>1099</v>
      </c>
      <c r="F250" s="101" t="s">
        <v>910</v>
      </c>
      <c r="G250" s="102" t="s">
        <v>927</v>
      </c>
      <c r="H250" s="102" t="s">
        <v>1094</v>
      </c>
      <c r="I250" s="102" t="s">
        <v>910</v>
      </c>
      <c r="J250" s="102" t="s">
        <v>910</v>
      </c>
      <c r="K250" s="102" t="s">
        <v>910</v>
      </c>
      <c r="L250" s="101" t="s">
        <v>1095</v>
      </c>
      <c r="M250" s="101" t="s">
        <v>910</v>
      </c>
      <c r="N250" s="101" t="s">
        <v>910</v>
      </c>
      <c r="O250" s="101" t="s">
        <v>910</v>
      </c>
    </row>
    <row r="251" spans="1:15" ht="15" customHeight="1" x14ac:dyDescent="0.15">
      <c r="A251" s="102">
        <v>250</v>
      </c>
      <c r="B251" s="103" t="str">
        <f>HYPERLINK("#'11-1-6'!A1","11-1-6")</f>
        <v>11-1-6</v>
      </c>
      <c r="C251" s="101" t="s">
        <v>1093</v>
      </c>
      <c r="D251" s="101" t="s">
        <v>371</v>
      </c>
      <c r="E251" s="101" t="s">
        <v>1100</v>
      </c>
      <c r="F251" s="101" t="s">
        <v>910</v>
      </c>
      <c r="G251" s="102" t="s">
        <v>929</v>
      </c>
      <c r="H251" s="102" t="s">
        <v>1094</v>
      </c>
      <c r="I251" s="102" t="s">
        <v>910</v>
      </c>
      <c r="J251" s="102" t="s">
        <v>910</v>
      </c>
      <c r="K251" s="102" t="s">
        <v>910</v>
      </c>
      <c r="L251" s="101" t="s">
        <v>1095</v>
      </c>
      <c r="M251" s="101" t="s">
        <v>910</v>
      </c>
      <c r="N251" s="101" t="s">
        <v>910</v>
      </c>
      <c r="O251" s="101" t="s">
        <v>910</v>
      </c>
    </row>
    <row r="252" spans="1:15" ht="15" customHeight="1" x14ac:dyDescent="0.15">
      <c r="A252" s="102">
        <v>251</v>
      </c>
      <c r="B252" s="103" t="str">
        <f>HYPERLINK("#'11-1-7'!A1","11-1-7")</f>
        <v>11-1-7</v>
      </c>
      <c r="C252" s="101" t="s">
        <v>1093</v>
      </c>
      <c r="D252" s="101" t="s">
        <v>371</v>
      </c>
      <c r="E252" s="101" t="s">
        <v>1320</v>
      </c>
      <c r="F252" s="101" t="s">
        <v>1193</v>
      </c>
      <c r="G252" s="102" t="s">
        <v>930</v>
      </c>
      <c r="H252" s="102" t="s">
        <v>1094</v>
      </c>
      <c r="I252" s="102" t="s">
        <v>910</v>
      </c>
      <c r="J252" s="102" t="s">
        <v>910</v>
      </c>
      <c r="K252" s="102" t="s">
        <v>910</v>
      </c>
      <c r="L252" s="101" t="s">
        <v>1095</v>
      </c>
      <c r="M252" s="101" t="s">
        <v>910</v>
      </c>
      <c r="N252" s="101" t="s">
        <v>910</v>
      </c>
      <c r="O252" s="101" t="s">
        <v>910</v>
      </c>
    </row>
    <row r="253" spans="1:15" ht="15" customHeight="1" x14ac:dyDescent="0.15">
      <c r="A253" s="102">
        <v>252</v>
      </c>
      <c r="B253" s="103" t="str">
        <f>HYPERLINK("#'11-1-8'!A1","11-1-8")</f>
        <v>11-1-8</v>
      </c>
      <c r="C253" s="101" t="s">
        <v>1093</v>
      </c>
      <c r="D253" s="101" t="s">
        <v>371</v>
      </c>
      <c r="E253" s="101" t="s">
        <v>1321</v>
      </c>
      <c r="F253" s="101" t="s">
        <v>910</v>
      </c>
      <c r="G253" s="102" t="s">
        <v>931</v>
      </c>
      <c r="H253" s="102" t="s">
        <v>1094</v>
      </c>
      <c r="I253" s="102" t="s">
        <v>910</v>
      </c>
      <c r="J253" s="102" t="s">
        <v>910</v>
      </c>
      <c r="K253" s="102" t="s">
        <v>910</v>
      </c>
      <c r="L253" s="101" t="s">
        <v>1095</v>
      </c>
      <c r="M253" s="101" t="s">
        <v>910</v>
      </c>
      <c r="N253" s="101" t="s">
        <v>910</v>
      </c>
      <c r="O253" s="101" t="s">
        <v>910</v>
      </c>
    </row>
    <row r="254" spans="1:15" ht="15" customHeight="1" x14ac:dyDescent="0.15">
      <c r="A254" s="102">
        <v>253</v>
      </c>
      <c r="B254" s="103" t="str">
        <f>HYPERLINK("#'11-1-9'!A1","11-1-9")</f>
        <v>11-1-9</v>
      </c>
      <c r="C254" s="101" t="s">
        <v>1093</v>
      </c>
      <c r="D254" s="101" t="s">
        <v>371</v>
      </c>
      <c r="E254" s="101" t="s">
        <v>1322</v>
      </c>
      <c r="F254" s="101" t="s">
        <v>910</v>
      </c>
      <c r="G254" s="102" t="s">
        <v>932</v>
      </c>
      <c r="H254" s="102" t="s">
        <v>1094</v>
      </c>
      <c r="I254" s="102" t="s">
        <v>910</v>
      </c>
      <c r="J254" s="102" t="s">
        <v>910</v>
      </c>
      <c r="K254" s="102" t="s">
        <v>910</v>
      </c>
      <c r="L254" s="101" t="s">
        <v>1095</v>
      </c>
      <c r="M254" s="101" t="s">
        <v>910</v>
      </c>
      <c r="N254" s="101" t="s">
        <v>910</v>
      </c>
      <c r="O254" s="101" t="s">
        <v>910</v>
      </c>
    </row>
    <row r="255" spans="1:15" ht="15" customHeight="1" x14ac:dyDescent="0.15">
      <c r="A255" s="102">
        <v>254</v>
      </c>
      <c r="B255" s="103" t="str">
        <f>HYPERLINK("#'11-1-10'!A1","11-1-10")</f>
        <v>11-1-10</v>
      </c>
      <c r="C255" s="101" t="s">
        <v>1093</v>
      </c>
      <c r="D255" s="101" t="s">
        <v>371</v>
      </c>
      <c r="E255" s="101" t="s">
        <v>1323</v>
      </c>
      <c r="F255" s="101" t="s">
        <v>910</v>
      </c>
      <c r="G255" s="102" t="s">
        <v>1200</v>
      </c>
      <c r="H255" s="102" t="s">
        <v>1094</v>
      </c>
      <c r="I255" s="102" t="s">
        <v>910</v>
      </c>
      <c r="J255" s="102" t="s">
        <v>910</v>
      </c>
      <c r="K255" s="102" t="s">
        <v>910</v>
      </c>
      <c r="L255" s="101" t="s">
        <v>1095</v>
      </c>
      <c r="M255" s="101" t="s">
        <v>910</v>
      </c>
      <c r="N255" s="101" t="s">
        <v>910</v>
      </c>
      <c r="O255" s="101" t="s">
        <v>910</v>
      </c>
    </row>
    <row r="256" spans="1:15" ht="15" customHeight="1" x14ac:dyDescent="0.15">
      <c r="A256" s="102">
        <v>255</v>
      </c>
      <c r="B256" s="103" t="str">
        <f>HYPERLINK("#'11-1-11'!A1","11-1-11")</f>
        <v>11-1-11</v>
      </c>
      <c r="C256" s="101" t="s">
        <v>1093</v>
      </c>
      <c r="D256" s="101" t="s">
        <v>371</v>
      </c>
      <c r="E256" s="101" t="s">
        <v>1324</v>
      </c>
      <c r="F256" s="101" t="s">
        <v>910</v>
      </c>
      <c r="G256" s="102" t="s">
        <v>947</v>
      </c>
      <c r="H256" s="102" t="s">
        <v>1094</v>
      </c>
      <c r="I256" s="102" t="s">
        <v>910</v>
      </c>
      <c r="J256" s="102" t="s">
        <v>910</v>
      </c>
      <c r="K256" s="102" t="s">
        <v>910</v>
      </c>
      <c r="L256" s="101" t="s">
        <v>1095</v>
      </c>
      <c r="M256" s="101" t="s">
        <v>910</v>
      </c>
      <c r="N256" s="101" t="s">
        <v>910</v>
      </c>
      <c r="O256" s="101" t="s">
        <v>910</v>
      </c>
    </row>
  </sheetData>
  <autoFilter ref="A1:O256"/>
  <phoneticPr fontId="2"/>
  <conditionalFormatting sqref="F2 F98:F256">
    <cfRule type="cellIs" dxfId="2455" priority="3" operator="equal">
      <formula>0</formula>
    </cfRule>
  </conditionalFormatting>
  <conditionalFormatting sqref="F3:F96">
    <cfRule type="cellIs" dxfId="2454" priority="2" operator="equal">
      <formula>0</formula>
    </cfRule>
  </conditionalFormatting>
  <conditionalFormatting sqref="F97">
    <cfRule type="cellIs" dxfId="2453" priority="1" operator="equal">
      <formula>0</formula>
    </cfRule>
  </conditionalFormatting>
  <pageMargins left="0.7" right="0.7" top="0.75" bottom="0.75" header="0.3" footer="0.3"/>
  <pageSetup paperSize="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16" ht="15.75" customHeight="1" x14ac:dyDescent="0.15">
      <c r="B2" s="1" t="s">
        <v>49</v>
      </c>
    </row>
    <row r="3" spans="2:16" ht="15.75" customHeight="1" x14ac:dyDescent="0.15">
      <c r="B3" s="1" t="s">
        <v>50</v>
      </c>
    </row>
    <row r="4" spans="2:16" ht="15.75" customHeight="1" x14ac:dyDescent="0.15">
      <c r="B4" s="3" t="s">
        <v>384</v>
      </c>
      <c r="C4" s="3"/>
      <c r="D4" s="3"/>
      <c r="E4" s="3"/>
      <c r="F4" s="3"/>
      <c r="G4" s="3"/>
      <c r="H4" s="3"/>
      <c r="I4" s="3"/>
      <c r="J4" s="3"/>
      <c r="K4" s="3"/>
      <c r="L4" s="3"/>
      <c r="M4" s="3"/>
      <c r="N4" s="3"/>
      <c r="O4" s="3"/>
      <c r="P4" s="3"/>
    </row>
    <row r="5" spans="2:16" ht="15.75" customHeight="1" x14ac:dyDescent="0.15">
      <c r="B5" s="3" t="s">
        <v>51</v>
      </c>
      <c r="C5" s="3"/>
      <c r="D5" s="3"/>
      <c r="E5" s="3"/>
      <c r="F5" s="3"/>
      <c r="G5" s="3"/>
      <c r="H5" s="3"/>
      <c r="I5" s="3"/>
      <c r="J5" s="3"/>
      <c r="K5" s="3"/>
      <c r="L5" s="3"/>
      <c r="M5" s="3"/>
      <c r="N5" s="3"/>
      <c r="O5" s="3"/>
      <c r="P5" s="3"/>
    </row>
    <row r="6" spans="2:16" ht="4.5" customHeight="1" x14ac:dyDescent="0.15">
      <c r="B6" s="12"/>
      <c r="C6" s="14"/>
      <c r="D6" s="15"/>
      <c r="E6" s="6"/>
      <c r="F6" s="13"/>
      <c r="G6" s="13"/>
      <c r="H6" s="13"/>
      <c r="I6" s="13"/>
      <c r="J6" s="13"/>
      <c r="K6" s="13"/>
      <c r="L6" s="3"/>
      <c r="M6" s="3"/>
      <c r="N6" s="3"/>
      <c r="O6" s="3"/>
      <c r="P6" s="3"/>
    </row>
    <row r="7" spans="2:16" s="2" customFormat="1" ht="118.5" customHeight="1" thickBot="1" x14ac:dyDescent="0.2">
      <c r="B7" s="9"/>
      <c r="C7" s="5" t="s">
        <v>48</v>
      </c>
      <c r="D7" s="19" t="s">
        <v>52</v>
      </c>
      <c r="E7" s="22" t="s">
        <v>190</v>
      </c>
      <c r="F7" s="23" t="s">
        <v>191</v>
      </c>
      <c r="G7" s="23" t="s">
        <v>192</v>
      </c>
      <c r="H7" s="23" t="s">
        <v>193</v>
      </c>
      <c r="I7" s="23" t="s">
        <v>194</v>
      </c>
      <c r="J7" s="23" t="s">
        <v>195</v>
      </c>
      <c r="K7" s="23" t="s">
        <v>53</v>
      </c>
      <c r="L7" s="4"/>
      <c r="M7" s="4"/>
      <c r="N7" s="4"/>
      <c r="O7" s="4"/>
      <c r="P7" s="4"/>
    </row>
    <row r="8" spans="2:16" ht="15.75" customHeight="1" thickTop="1" x14ac:dyDescent="0.15">
      <c r="B8" s="108" t="s">
        <v>54</v>
      </c>
      <c r="C8" s="109"/>
      <c r="D8" s="16">
        <v>745</v>
      </c>
      <c r="E8" s="7">
        <v>12</v>
      </c>
      <c r="F8" s="10">
        <v>22</v>
      </c>
      <c r="G8" s="10">
        <v>22</v>
      </c>
      <c r="H8" s="10">
        <v>13</v>
      </c>
      <c r="I8" s="10">
        <v>15</v>
      </c>
      <c r="J8" s="10">
        <v>335</v>
      </c>
      <c r="K8" s="10">
        <v>326</v>
      </c>
      <c r="L8" s="3"/>
      <c r="M8" s="3"/>
      <c r="N8" s="3"/>
      <c r="O8" s="3"/>
      <c r="P8" s="3"/>
    </row>
    <row r="9" spans="2:16" ht="15.75" customHeight="1" x14ac:dyDescent="0.15">
      <c r="B9" s="110"/>
      <c r="C9" s="111"/>
      <c r="D9" s="18">
        <v>100</v>
      </c>
      <c r="E9" s="8">
        <v>1.6</v>
      </c>
      <c r="F9" s="11">
        <v>3</v>
      </c>
      <c r="G9" s="11">
        <v>3</v>
      </c>
      <c r="H9" s="11">
        <v>1.7</v>
      </c>
      <c r="I9" s="11">
        <v>2</v>
      </c>
      <c r="J9" s="11">
        <v>45</v>
      </c>
      <c r="K9" s="11">
        <v>43.8</v>
      </c>
      <c r="L9" s="3"/>
      <c r="M9" s="3"/>
      <c r="N9" s="3"/>
      <c r="O9" s="3"/>
      <c r="P9" s="3"/>
    </row>
    <row r="10" spans="2:16" ht="15.75" customHeight="1" x14ac:dyDescent="0.15">
      <c r="B10" s="116" t="s">
        <v>46</v>
      </c>
      <c r="C10" s="115" t="s">
        <v>2</v>
      </c>
      <c r="D10" s="17">
        <v>245</v>
      </c>
      <c r="E10" s="7">
        <v>5</v>
      </c>
      <c r="F10" s="10">
        <v>5</v>
      </c>
      <c r="G10" s="10">
        <v>8</v>
      </c>
      <c r="H10" s="10">
        <v>5</v>
      </c>
      <c r="I10" s="10">
        <v>7</v>
      </c>
      <c r="J10" s="10">
        <v>128</v>
      </c>
      <c r="K10" s="10">
        <v>87</v>
      </c>
      <c r="L10" s="3"/>
      <c r="M10" s="3"/>
      <c r="N10" s="3"/>
      <c r="O10" s="3"/>
      <c r="P10" s="3"/>
    </row>
    <row r="11" spans="2:16" ht="15.75" customHeight="1" x14ac:dyDescent="0.15">
      <c r="B11" s="116"/>
      <c r="C11" s="114" t="s">
        <v>0</v>
      </c>
      <c r="D11" s="33">
        <v>100</v>
      </c>
      <c r="E11" s="34">
        <v>2</v>
      </c>
      <c r="F11" s="35">
        <v>2</v>
      </c>
      <c r="G11" s="35">
        <v>3.3</v>
      </c>
      <c r="H11" s="35">
        <v>2</v>
      </c>
      <c r="I11" s="35">
        <v>2.9</v>
      </c>
      <c r="J11" s="35">
        <v>52.2</v>
      </c>
      <c r="K11" s="35">
        <v>35.5</v>
      </c>
      <c r="L11" s="3"/>
      <c r="M11" s="3"/>
      <c r="N11" s="3"/>
      <c r="O11" s="3"/>
      <c r="P11" s="3"/>
    </row>
    <row r="12" spans="2:16" ht="15.75" customHeight="1" x14ac:dyDescent="0.15">
      <c r="B12" s="116"/>
      <c r="C12" s="112" t="s">
        <v>3</v>
      </c>
      <c r="D12" s="16">
        <v>491</v>
      </c>
      <c r="E12" s="27">
        <v>7</v>
      </c>
      <c r="F12" s="28">
        <v>16</v>
      </c>
      <c r="G12" s="28">
        <v>14</v>
      </c>
      <c r="H12" s="28">
        <v>8</v>
      </c>
      <c r="I12" s="28">
        <v>8</v>
      </c>
      <c r="J12" s="28">
        <v>204</v>
      </c>
      <c r="K12" s="28">
        <v>234</v>
      </c>
      <c r="L12" s="3"/>
      <c r="M12" s="3"/>
      <c r="N12" s="3"/>
      <c r="O12" s="3"/>
      <c r="P12" s="3"/>
    </row>
    <row r="13" spans="2:16" ht="15.75" customHeight="1" x14ac:dyDescent="0.15">
      <c r="B13" s="116"/>
      <c r="C13" s="113" t="s">
        <v>0</v>
      </c>
      <c r="D13" s="18">
        <v>100</v>
      </c>
      <c r="E13" s="8">
        <v>1.4</v>
      </c>
      <c r="F13" s="11">
        <v>3.3</v>
      </c>
      <c r="G13" s="11">
        <v>2.9</v>
      </c>
      <c r="H13" s="11">
        <v>1.6</v>
      </c>
      <c r="I13" s="11">
        <v>1.6</v>
      </c>
      <c r="J13" s="11">
        <v>41.5</v>
      </c>
      <c r="K13" s="11">
        <v>47.7</v>
      </c>
      <c r="L13" s="3"/>
      <c r="M13" s="3"/>
      <c r="N13" s="3"/>
      <c r="O13" s="3"/>
      <c r="P13" s="3"/>
    </row>
    <row r="14" spans="2:16" ht="15.75" customHeight="1" x14ac:dyDescent="0.15">
      <c r="B14" s="117" t="s">
        <v>47</v>
      </c>
      <c r="C14" s="112" t="s">
        <v>5</v>
      </c>
      <c r="D14" s="17">
        <v>59</v>
      </c>
      <c r="E14" s="7">
        <v>1</v>
      </c>
      <c r="F14" s="10">
        <v>1</v>
      </c>
      <c r="G14" s="10">
        <v>1</v>
      </c>
      <c r="H14" s="10">
        <v>1</v>
      </c>
      <c r="I14" s="10">
        <v>1</v>
      </c>
      <c r="J14" s="10">
        <v>39</v>
      </c>
      <c r="K14" s="10">
        <v>15</v>
      </c>
      <c r="L14" s="3"/>
      <c r="M14" s="3"/>
      <c r="N14" s="3"/>
      <c r="O14" s="3"/>
      <c r="P14" s="3"/>
    </row>
    <row r="15" spans="2:16" ht="15.75" customHeight="1" x14ac:dyDescent="0.15">
      <c r="B15" s="116"/>
      <c r="C15" s="114" t="s">
        <v>0</v>
      </c>
      <c r="D15" s="33">
        <v>100</v>
      </c>
      <c r="E15" s="34">
        <v>1.7</v>
      </c>
      <c r="F15" s="35">
        <v>1.7</v>
      </c>
      <c r="G15" s="35">
        <v>1.7</v>
      </c>
      <c r="H15" s="35">
        <v>1.7</v>
      </c>
      <c r="I15" s="35">
        <v>1.7</v>
      </c>
      <c r="J15" s="35">
        <v>66.099999999999994</v>
      </c>
      <c r="K15" s="35">
        <v>25.4</v>
      </c>
      <c r="L15" s="3"/>
      <c r="M15" s="3"/>
      <c r="N15" s="3"/>
      <c r="O15" s="3"/>
      <c r="P15" s="3"/>
    </row>
    <row r="16" spans="2:16" ht="15.75" customHeight="1" x14ac:dyDescent="0.15">
      <c r="B16" s="116"/>
      <c r="C16" s="112" t="s">
        <v>6</v>
      </c>
      <c r="D16" s="16">
        <v>70</v>
      </c>
      <c r="E16" s="27">
        <v>2</v>
      </c>
      <c r="F16" s="28">
        <v>2</v>
      </c>
      <c r="G16" s="28">
        <v>0</v>
      </c>
      <c r="H16" s="28">
        <v>0</v>
      </c>
      <c r="I16" s="28">
        <v>4</v>
      </c>
      <c r="J16" s="28">
        <v>33</v>
      </c>
      <c r="K16" s="28">
        <v>29</v>
      </c>
      <c r="L16" s="3"/>
      <c r="M16" s="3"/>
      <c r="N16" s="3"/>
      <c r="O16" s="3"/>
      <c r="P16" s="3"/>
    </row>
    <row r="17" spans="2:16" ht="15.75" customHeight="1" x14ac:dyDescent="0.15">
      <c r="B17" s="116"/>
      <c r="C17" s="114" t="s">
        <v>0</v>
      </c>
      <c r="D17" s="33">
        <v>100</v>
      </c>
      <c r="E17" s="34">
        <v>2.9</v>
      </c>
      <c r="F17" s="35">
        <v>2.9</v>
      </c>
      <c r="G17" s="35">
        <v>0</v>
      </c>
      <c r="H17" s="35">
        <v>0</v>
      </c>
      <c r="I17" s="35">
        <v>5.7</v>
      </c>
      <c r="J17" s="35">
        <v>47.1</v>
      </c>
      <c r="K17" s="35">
        <v>41.4</v>
      </c>
      <c r="L17" s="3"/>
      <c r="M17" s="3"/>
      <c r="N17" s="3"/>
      <c r="O17" s="3"/>
      <c r="P17" s="3"/>
    </row>
    <row r="18" spans="2:16" ht="15.75" customHeight="1" x14ac:dyDescent="0.15">
      <c r="B18" s="116"/>
      <c r="C18" s="112" t="s">
        <v>7</v>
      </c>
      <c r="D18" s="16">
        <v>123</v>
      </c>
      <c r="E18" s="27">
        <v>1</v>
      </c>
      <c r="F18" s="28">
        <v>3</v>
      </c>
      <c r="G18" s="28">
        <v>2</v>
      </c>
      <c r="H18" s="28">
        <v>3</v>
      </c>
      <c r="I18" s="28">
        <v>6</v>
      </c>
      <c r="J18" s="28">
        <v>48</v>
      </c>
      <c r="K18" s="28">
        <v>60</v>
      </c>
      <c r="L18" s="3"/>
      <c r="M18" s="3"/>
      <c r="N18" s="3"/>
      <c r="O18" s="3"/>
      <c r="P18" s="3"/>
    </row>
    <row r="19" spans="2:16" ht="15.75" customHeight="1" x14ac:dyDescent="0.15">
      <c r="B19" s="116"/>
      <c r="C19" s="114" t="s">
        <v>0</v>
      </c>
      <c r="D19" s="33">
        <v>100</v>
      </c>
      <c r="E19" s="34">
        <v>0.8</v>
      </c>
      <c r="F19" s="35">
        <v>2.4</v>
      </c>
      <c r="G19" s="35">
        <v>1.6</v>
      </c>
      <c r="H19" s="35">
        <v>2.4</v>
      </c>
      <c r="I19" s="35">
        <v>4.9000000000000004</v>
      </c>
      <c r="J19" s="35">
        <v>39</v>
      </c>
      <c r="K19" s="35">
        <v>48.8</v>
      </c>
      <c r="L19" s="3"/>
      <c r="M19" s="3"/>
      <c r="N19" s="3"/>
      <c r="O19" s="3"/>
      <c r="P19" s="3"/>
    </row>
    <row r="20" spans="2:16" ht="15.75" customHeight="1" x14ac:dyDescent="0.15">
      <c r="B20" s="116"/>
      <c r="C20" s="112" t="s">
        <v>8</v>
      </c>
      <c r="D20" s="16">
        <v>195</v>
      </c>
      <c r="E20" s="27">
        <v>4</v>
      </c>
      <c r="F20" s="28">
        <v>8</v>
      </c>
      <c r="G20" s="28">
        <v>7</v>
      </c>
      <c r="H20" s="28">
        <v>6</v>
      </c>
      <c r="I20" s="28">
        <v>2</v>
      </c>
      <c r="J20" s="28">
        <v>80</v>
      </c>
      <c r="K20" s="28">
        <v>88</v>
      </c>
      <c r="L20" s="3"/>
      <c r="M20" s="3"/>
      <c r="N20" s="3"/>
      <c r="O20" s="3"/>
      <c r="P20" s="3"/>
    </row>
    <row r="21" spans="2:16" ht="15.75" customHeight="1" x14ac:dyDescent="0.15">
      <c r="B21" s="116"/>
      <c r="C21" s="114" t="s">
        <v>0</v>
      </c>
      <c r="D21" s="33">
        <v>100</v>
      </c>
      <c r="E21" s="34">
        <v>2.1</v>
      </c>
      <c r="F21" s="35">
        <v>4.0999999999999996</v>
      </c>
      <c r="G21" s="35">
        <v>3.6</v>
      </c>
      <c r="H21" s="35">
        <v>3.1</v>
      </c>
      <c r="I21" s="35">
        <v>1</v>
      </c>
      <c r="J21" s="35">
        <v>41</v>
      </c>
      <c r="K21" s="35">
        <v>45.1</v>
      </c>
      <c r="L21" s="3"/>
      <c r="M21" s="3"/>
      <c r="N21" s="3"/>
      <c r="O21" s="3"/>
      <c r="P21" s="3"/>
    </row>
    <row r="22" spans="2:16" ht="15.75" customHeight="1" x14ac:dyDescent="0.15">
      <c r="B22" s="116"/>
      <c r="C22" s="112" t="s">
        <v>9</v>
      </c>
      <c r="D22" s="16">
        <v>287</v>
      </c>
      <c r="E22" s="27">
        <v>4</v>
      </c>
      <c r="F22" s="28">
        <v>7</v>
      </c>
      <c r="G22" s="28">
        <v>12</v>
      </c>
      <c r="H22" s="28">
        <v>3</v>
      </c>
      <c r="I22" s="28">
        <v>2</v>
      </c>
      <c r="J22" s="28">
        <v>132</v>
      </c>
      <c r="K22" s="28">
        <v>127</v>
      </c>
      <c r="L22" s="3"/>
      <c r="M22" s="3"/>
      <c r="N22" s="3"/>
      <c r="O22" s="3"/>
      <c r="P22" s="3"/>
    </row>
    <row r="23" spans="2:16" ht="15.75" customHeight="1" x14ac:dyDescent="0.15">
      <c r="B23" s="118"/>
      <c r="C23" s="113" t="s">
        <v>0</v>
      </c>
      <c r="D23" s="18">
        <v>100</v>
      </c>
      <c r="E23" s="8">
        <v>1.4</v>
      </c>
      <c r="F23" s="11">
        <v>2.4</v>
      </c>
      <c r="G23" s="11">
        <v>4.2</v>
      </c>
      <c r="H23" s="11">
        <v>1</v>
      </c>
      <c r="I23" s="11">
        <v>0.7</v>
      </c>
      <c r="J23" s="11">
        <v>46</v>
      </c>
      <c r="K23" s="11">
        <v>44.3</v>
      </c>
      <c r="L23" s="3"/>
      <c r="M23" s="3"/>
      <c r="N23" s="3"/>
      <c r="O23" s="3"/>
      <c r="P23" s="3"/>
    </row>
    <row r="24" spans="2:16" ht="15.75" customHeight="1" x14ac:dyDescent="0.15">
      <c r="B24" s="3"/>
      <c r="C24" s="3"/>
      <c r="D24" s="3"/>
      <c r="E24" s="3"/>
      <c r="F24" s="3"/>
      <c r="G24" s="3"/>
      <c r="H24" s="3"/>
      <c r="I24" s="3"/>
      <c r="J24" s="3"/>
      <c r="K24" s="3"/>
      <c r="L24" s="3"/>
      <c r="M24" s="3"/>
      <c r="N24" s="3"/>
      <c r="O24" s="3"/>
      <c r="P24" s="3"/>
    </row>
    <row r="25" spans="2:16" ht="15.75" customHeight="1" x14ac:dyDescent="0.15">
      <c r="B25" s="3"/>
      <c r="C25" s="3"/>
      <c r="D25" s="3"/>
      <c r="E25" s="3"/>
      <c r="F25" s="3"/>
      <c r="G25" s="3"/>
      <c r="H25" s="3"/>
      <c r="I25" s="3"/>
      <c r="J25" s="3"/>
      <c r="K25" s="3"/>
      <c r="L25" s="3"/>
      <c r="M25" s="3"/>
      <c r="N25" s="3"/>
      <c r="O25" s="3"/>
      <c r="P25" s="3"/>
    </row>
    <row r="26" spans="2:16" ht="15.75" customHeight="1" x14ac:dyDescent="0.15">
      <c r="B26" s="3"/>
      <c r="C26" s="3"/>
      <c r="D26" s="3"/>
      <c r="E26" s="3"/>
      <c r="F26" s="3"/>
      <c r="G26" s="3"/>
      <c r="H26" s="3"/>
      <c r="I26" s="3"/>
      <c r="J26" s="3"/>
      <c r="K26" s="3"/>
      <c r="L26" s="3"/>
      <c r="M26" s="3"/>
      <c r="N26" s="3"/>
      <c r="O26" s="3"/>
      <c r="P26" s="3"/>
    </row>
    <row r="27" spans="2:16" ht="15.75" customHeight="1" x14ac:dyDescent="0.15">
      <c r="B27" s="3"/>
      <c r="C27" s="3"/>
      <c r="D27" s="3"/>
      <c r="E27" s="3"/>
      <c r="F27" s="3"/>
      <c r="G27" s="3"/>
      <c r="H27" s="3"/>
      <c r="I27" s="3"/>
      <c r="J27" s="3"/>
      <c r="K27" s="3"/>
      <c r="L27" s="3"/>
      <c r="M27" s="3"/>
      <c r="N27" s="3"/>
      <c r="O27" s="3"/>
      <c r="P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K9">
    <cfRule type="top10" dxfId="2388" priority="2246" rank="1"/>
  </conditionalFormatting>
  <conditionalFormatting sqref="E11:K11">
    <cfRule type="top10" dxfId="2387" priority="2247" rank="1"/>
  </conditionalFormatting>
  <conditionalFormatting sqref="E13:K13">
    <cfRule type="top10" dxfId="2386" priority="2248" rank="1"/>
  </conditionalFormatting>
  <conditionalFormatting sqref="E15:K15">
    <cfRule type="top10" dxfId="2385" priority="2249" rank="1"/>
  </conditionalFormatting>
  <conditionalFormatting sqref="E17:K17">
    <cfRule type="top10" dxfId="2384" priority="2250" rank="1"/>
  </conditionalFormatting>
  <conditionalFormatting sqref="E19:K19">
    <cfRule type="top10" dxfId="2383" priority="2251" rank="1"/>
  </conditionalFormatting>
  <conditionalFormatting sqref="E21:K21">
    <cfRule type="top10" dxfId="2382" priority="2252" rank="1"/>
  </conditionalFormatting>
  <conditionalFormatting sqref="E23:K23">
    <cfRule type="top10" dxfId="2381" priority="2253" rank="1"/>
  </conditionalFormatting>
  <pageMargins left="0.7" right="0.7" top="0.75" bottom="0.75" header="0.3" footer="0.3"/>
  <pageSetup paperSize="9" orientation="landscape" r:id="rId1"/>
  <headerFoot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613</v>
      </c>
    </row>
    <row r="3" spans="2:11" ht="15.75" customHeight="1" x14ac:dyDescent="0.15">
      <c r="B3" s="1" t="s">
        <v>50</v>
      </c>
    </row>
    <row r="4" spans="2:11" ht="15.75" customHeight="1" x14ac:dyDescent="0.15">
      <c r="B4" s="1" t="s">
        <v>634</v>
      </c>
    </row>
    <row r="5" spans="2:11" ht="15.75" customHeight="1" x14ac:dyDescent="0.15">
      <c r="B5" s="1" t="s">
        <v>615</v>
      </c>
    </row>
    <row r="6" spans="2:11" ht="4.5" customHeight="1" x14ac:dyDescent="0.15">
      <c r="B6" s="12"/>
      <c r="C6" s="14"/>
      <c r="D6" s="15"/>
      <c r="E6" s="73"/>
      <c r="F6" s="13"/>
      <c r="G6" s="13"/>
      <c r="H6" s="13"/>
      <c r="I6" s="13"/>
      <c r="J6" s="13"/>
      <c r="K6" s="13"/>
    </row>
    <row r="7" spans="2:11" s="2" customFormat="1" ht="118.5" customHeight="1" thickBot="1" x14ac:dyDescent="0.2">
      <c r="B7" s="25"/>
      <c r="C7" s="26" t="s">
        <v>427</v>
      </c>
      <c r="D7" s="19" t="s">
        <v>52</v>
      </c>
      <c r="E7" s="22" t="s">
        <v>190</v>
      </c>
      <c r="F7" s="23" t="s">
        <v>191</v>
      </c>
      <c r="G7" s="23" t="s">
        <v>192</v>
      </c>
      <c r="H7" s="23" t="s">
        <v>193</v>
      </c>
      <c r="I7" s="23" t="s">
        <v>194</v>
      </c>
      <c r="J7" s="23" t="s">
        <v>195</v>
      </c>
      <c r="K7" s="23" t="s">
        <v>53</v>
      </c>
    </row>
    <row r="8" spans="2:11" ht="15.75" customHeight="1" thickTop="1" x14ac:dyDescent="0.15">
      <c r="B8" s="108" t="s">
        <v>428</v>
      </c>
      <c r="C8" s="119"/>
      <c r="D8" s="16">
        <v>252</v>
      </c>
      <c r="E8" s="46">
        <v>4</v>
      </c>
      <c r="F8" s="28">
        <v>9</v>
      </c>
      <c r="G8" s="28">
        <v>0</v>
      </c>
      <c r="H8" s="28">
        <v>2</v>
      </c>
      <c r="I8" s="28">
        <v>3</v>
      </c>
      <c r="J8" s="28">
        <v>171</v>
      </c>
      <c r="K8" s="28">
        <v>63</v>
      </c>
    </row>
    <row r="9" spans="2:11" ht="15.75" customHeight="1" x14ac:dyDescent="0.15">
      <c r="B9" s="110"/>
      <c r="C9" s="120"/>
      <c r="D9" s="18">
        <v>100</v>
      </c>
      <c r="E9" s="68">
        <v>1.6</v>
      </c>
      <c r="F9" s="11">
        <v>3.6</v>
      </c>
      <c r="G9" s="11">
        <v>0</v>
      </c>
      <c r="H9" s="11">
        <v>0.8</v>
      </c>
      <c r="I9" s="11">
        <v>1.2</v>
      </c>
      <c r="J9" s="11">
        <v>67.900000000000006</v>
      </c>
      <c r="K9" s="11">
        <v>25</v>
      </c>
    </row>
    <row r="10" spans="2:11" ht="15.75" customHeight="1" x14ac:dyDescent="0.15">
      <c r="B10" s="117" t="s">
        <v>429</v>
      </c>
      <c r="C10" s="140" t="s">
        <v>2</v>
      </c>
      <c r="D10" s="16">
        <v>100</v>
      </c>
      <c r="E10" s="46">
        <v>3</v>
      </c>
      <c r="F10" s="28">
        <v>3</v>
      </c>
      <c r="G10" s="28">
        <v>0</v>
      </c>
      <c r="H10" s="28">
        <v>2</v>
      </c>
      <c r="I10" s="28">
        <v>0</v>
      </c>
      <c r="J10" s="28">
        <v>72</v>
      </c>
      <c r="K10" s="28">
        <v>20</v>
      </c>
    </row>
    <row r="11" spans="2:11" ht="15.75" customHeight="1" x14ac:dyDescent="0.15">
      <c r="B11" s="116"/>
      <c r="C11" s="141"/>
      <c r="D11" s="33">
        <v>100</v>
      </c>
      <c r="E11" s="49">
        <v>3</v>
      </c>
      <c r="F11" s="35">
        <v>3</v>
      </c>
      <c r="G11" s="35">
        <v>0</v>
      </c>
      <c r="H11" s="35">
        <v>2</v>
      </c>
      <c r="I11" s="35">
        <v>0</v>
      </c>
      <c r="J11" s="35">
        <v>72</v>
      </c>
      <c r="K11" s="35">
        <v>20</v>
      </c>
    </row>
    <row r="12" spans="2:11" ht="15.75" customHeight="1" x14ac:dyDescent="0.15">
      <c r="B12" s="116"/>
      <c r="C12" s="140" t="s">
        <v>3</v>
      </c>
      <c r="D12" s="16">
        <v>149</v>
      </c>
      <c r="E12" s="46">
        <v>1</v>
      </c>
      <c r="F12" s="28">
        <v>6</v>
      </c>
      <c r="G12" s="28">
        <v>0</v>
      </c>
      <c r="H12" s="28">
        <v>0</v>
      </c>
      <c r="I12" s="28">
        <v>3</v>
      </c>
      <c r="J12" s="28">
        <v>97</v>
      </c>
      <c r="K12" s="28">
        <v>42</v>
      </c>
    </row>
    <row r="13" spans="2:11" ht="15.75" customHeight="1" x14ac:dyDescent="0.15">
      <c r="B13" s="118"/>
      <c r="C13" s="143"/>
      <c r="D13" s="18">
        <v>100</v>
      </c>
      <c r="E13" s="68">
        <v>0.7</v>
      </c>
      <c r="F13" s="11">
        <v>4</v>
      </c>
      <c r="G13" s="11">
        <v>0</v>
      </c>
      <c r="H13" s="11">
        <v>0</v>
      </c>
      <c r="I13" s="11">
        <v>2</v>
      </c>
      <c r="J13" s="11">
        <v>65.099999999999994</v>
      </c>
      <c r="K13" s="11">
        <v>28.2</v>
      </c>
    </row>
  </sheetData>
  <mergeCells count="4">
    <mergeCell ref="B8:C9"/>
    <mergeCell ref="B10:B13"/>
    <mergeCell ref="C10:C11"/>
    <mergeCell ref="C12:C13"/>
  </mergeCells>
  <phoneticPr fontId="2"/>
  <conditionalFormatting sqref="E9:K9">
    <cfRule type="top10" dxfId="1533" priority="830" rank="1"/>
  </conditionalFormatting>
  <conditionalFormatting sqref="E11:K11">
    <cfRule type="top10" dxfId="1532" priority="831" rank="1"/>
  </conditionalFormatting>
  <conditionalFormatting sqref="E13:K13">
    <cfRule type="top10" dxfId="1531" priority="832" rank="1"/>
  </conditionalFormatting>
  <pageMargins left="0.7" right="0.7" top="0.75" bottom="0.75" header="0.3" footer="0.3"/>
  <pageSetup paperSize="9" orientation="landscape" r:id="rId1"/>
  <headerFoot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6" ht="15.75" customHeight="1" x14ac:dyDescent="0.15">
      <c r="B2" s="1" t="s">
        <v>613</v>
      </c>
    </row>
    <row r="3" spans="2:16" ht="15.75" customHeight="1" x14ac:dyDescent="0.15">
      <c r="B3" s="1" t="s">
        <v>50</v>
      </c>
    </row>
    <row r="4" spans="2:16" ht="15.75" customHeight="1" x14ac:dyDescent="0.15">
      <c r="B4" s="1" t="s">
        <v>635</v>
      </c>
    </row>
    <row r="5" spans="2:16" ht="15.75" customHeight="1" x14ac:dyDescent="0.15">
      <c r="B5" s="1" t="s">
        <v>615</v>
      </c>
    </row>
    <row r="6" spans="2:16" ht="4.5" customHeight="1" x14ac:dyDescent="0.15">
      <c r="B6" s="12"/>
      <c r="C6" s="14"/>
      <c r="D6" s="15"/>
      <c r="E6" s="73"/>
      <c r="F6" s="13"/>
      <c r="G6" s="13"/>
      <c r="H6" s="13"/>
      <c r="I6" s="13"/>
      <c r="J6" s="13"/>
      <c r="K6" s="13"/>
      <c r="L6" s="13"/>
      <c r="M6" s="13"/>
      <c r="N6" s="13"/>
      <c r="O6" s="13"/>
      <c r="P6" s="13"/>
    </row>
    <row r="7" spans="2:16" s="2" customFormat="1" ht="118.5" customHeight="1" thickBot="1" x14ac:dyDescent="0.2">
      <c r="B7" s="25"/>
      <c r="C7" s="26" t="s">
        <v>427</v>
      </c>
      <c r="D7" s="19" t="s">
        <v>52</v>
      </c>
      <c r="E7" s="24" t="s">
        <v>260</v>
      </c>
      <c r="F7" s="21" t="s">
        <v>261</v>
      </c>
      <c r="G7" s="21" t="s">
        <v>262</v>
      </c>
      <c r="H7" s="21" t="s">
        <v>263</v>
      </c>
      <c r="I7" s="21" t="s">
        <v>264</v>
      </c>
      <c r="J7" s="21" t="s">
        <v>265</v>
      </c>
      <c r="K7" s="21" t="s">
        <v>266</v>
      </c>
      <c r="L7" s="21" t="s">
        <v>267</v>
      </c>
      <c r="M7" s="21" t="s">
        <v>268</v>
      </c>
      <c r="N7" s="21" t="s">
        <v>269</v>
      </c>
      <c r="O7" s="20" t="s">
        <v>605</v>
      </c>
      <c r="P7" s="23" t="s">
        <v>53</v>
      </c>
    </row>
    <row r="8" spans="2:16" ht="15.75" customHeight="1" thickTop="1" x14ac:dyDescent="0.15">
      <c r="B8" s="108" t="s">
        <v>428</v>
      </c>
      <c r="C8" s="119"/>
      <c r="D8" s="16">
        <v>252</v>
      </c>
      <c r="E8" s="46">
        <v>5</v>
      </c>
      <c r="F8" s="28">
        <v>7</v>
      </c>
      <c r="G8" s="28">
        <v>3</v>
      </c>
      <c r="H8" s="28">
        <v>14</v>
      </c>
      <c r="I8" s="28">
        <v>8</v>
      </c>
      <c r="J8" s="28">
        <v>57</v>
      </c>
      <c r="K8" s="28">
        <v>26</v>
      </c>
      <c r="L8" s="28">
        <v>21</v>
      </c>
      <c r="M8" s="28">
        <v>25</v>
      </c>
      <c r="N8" s="28">
        <v>17</v>
      </c>
      <c r="O8" s="28">
        <v>27</v>
      </c>
      <c r="P8" s="28">
        <v>42</v>
      </c>
    </row>
    <row r="9" spans="2:16" ht="15.75" customHeight="1" x14ac:dyDescent="0.15">
      <c r="B9" s="110"/>
      <c r="C9" s="120"/>
      <c r="D9" s="18">
        <v>100</v>
      </c>
      <c r="E9" s="68">
        <v>2</v>
      </c>
      <c r="F9" s="11">
        <v>2.8</v>
      </c>
      <c r="G9" s="11">
        <v>1.2</v>
      </c>
      <c r="H9" s="11">
        <v>5.6</v>
      </c>
      <c r="I9" s="11">
        <v>3.2</v>
      </c>
      <c r="J9" s="11">
        <v>22.6</v>
      </c>
      <c r="K9" s="11">
        <v>10.3</v>
      </c>
      <c r="L9" s="11">
        <v>8.3000000000000007</v>
      </c>
      <c r="M9" s="11">
        <v>9.9</v>
      </c>
      <c r="N9" s="11">
        <v>6.7</v>
      </c>
      <c r="O9" s="11">
        <v>10.7</v>
      </c>
      <c r="P9" s="11">
        <v>16.7</v>
      </c>
    </row>
    <row r="10" spans="2:16" ht="15.75" customHeight="1" x14ac:dyDescent="0.15">
      <c r="B10" s="117" t="s">
        <v>429</v>
      </c>
      <c r="C10" s="140" t="s">
        <v>2</v>
      </c>
      <c r="D10" s="16">
        <v>100</v>
      </c>
      <c r="E10" s="46">
        <v>1</v>
      </c>
      <c r="F10" s="28">
        <v>4</v>
      </c>
      <c r="G10" s="28">
        <v>2</v>
      </c>
      <c r="H10" s="28">
        <v>5</v>
      </c>
      <c r="I10" s="28">
        <v>5</v>
      </c>
      <c r="J10" s="28">
        <v>19</v>
      </c>
      <c r="K10" s="28">
        <v>7</v>
      </c>
      <c r="L10" s="28">
        <v>8</v>
      </c>
      <c r="M10" s="28">
        <v>13</v>
      </c>
      <c r="N10" s="28">
        <v>9</v>
      </c>
      <c r="O10" s="28">
        <v>13</v>
      </c>
      <c r="P10" s="28">
        <v>14</v>
      </c>
    </row>
    <row r="11" spans="2:16" ht="15.75" customHeight="1" x14ac:dyDescent="0.15">
      <c r="B11" s="116"/>
      <c r="C11" s="141"/>
      <c r="D11" s="33">
        <v>100</v>
      </c>
      <c r="E11" s="49">
        <v>1</v>
      </c>
      <c r="F11" s="35">
        <v>4</v>
      </c>
      <c r="G11" s="35">
        <v>2</v>
      </c>
      <c r="H11" s="35">
        <v>5</v>
      </c>
      <c r="I11" s="35">
        <v>5</v>
      </c>
      <c r="J11" s="35">
        <v>19</v>
      </c>
      <c r="K11" s="35">
        <v>7</v>
      </c>
      <c r="L11" s="35">
        <v>8</v>
      </c>
      <c r="M11" s="35">
        <v>13</v>
      </c>
      <c r="N11" s="35">
        <v>9</v>
      </c>
      <c r="O11" s="35">
        <v>13</v>
      </c>
      <c r="P11" s="35">
        <v>14</v>
      </c>
    </row>
    <row r="12" spans="2:16" ht="15.75" customHeight="1" x14ac:dyDescent="0.15">
      <c r="B12" s="116"/>
      <c r="C12" s="140" t="s">
        <v>3</v>
      </c>
      <c r="D12" s="16">
        <v>149</v>
      </c>
      <c r="E12" s="46">
        <v>3</v>
      </c>
      <c r="F12" s="28">
        <v>3</v>
      </c>
      <c r="G12" s="28">
        <v>1</v>
      </c>
      <c r="H12" s="28">
        <v>9</v>
      </c>
      <c r="I12" s="28">
        <v>3</v>
      </c>
      <c r="J12" s="28">
        <v>37</v>
      </c>
      <c r="K12" s="28">
        <v>19</v>
      </c>
      <c r="L12" s="28">
        <v>13</v>
      </c>
      <c r="M12" s="28">
        <v>11</v>
      </c>
      <c r="N12" s="28">
        <v>8</v>
      </c>
      <c r="O12" s="28">
        <v>14</v>
      </c>
      <c r="P12" s="28">
        <v>28</v>
      </c>
    </row>
    <row r="13" spans="2:16" ht="15.75" customHeight="1" x14ac:dyDescent="0.15">
      <c r="B13" s="118"/>
      <c r="C13" s="143"/>
      <c r="D13" s="18">
        <v>100</v>
      </c>
      <c r="E13" s="68">
        <v>2</v>
      </c>
      <c r="F13" s="11">
        <v>2</v>
      </c>
      <c r="G13" s="11">
        <v>0.7</v>
      </c>
      <c r="H13" s="11">
        <v>6</v>
      </c>
      <c r="I13" s="11">
        <v>2</v>
      </c>
      <c r="J13" s="11">
        <v>24.8</v>
      </c>
      <c r="K13" s="11">
        <v>12.8</v>
      </c>
      <c r="L13" s="11">
        <v>8.6999999999999993</v>
      </c>
      <c r="M13" s="11">
        <v>7.4</v>
      </c>
      <c r="N13" s="11">
        <v>5.4</v>
      </c>
      <c r="O13" s="11">
        <v>9.4</v>
      </c>
      <c r="P13" s="11">
        <v>18.8</v>
      </c>
    </row>
  </sheetData>
  <mergeCells count="4">
    <mergeCell ref="B8:C9"/>
    <mergeCell ref="B10:B13"/>
    <mergeCell ref="C10:C11"/>
    <mergeCell ref="C12:C13"/>
  </mergeCells>
  <phoneticPr fontId="2"/>
  <conditionalFormatting sqref="E9:O9">
    <cfRule type="top10" dxfId="1530" priority="6" rank="1"/>
  </conditionalFormatting>
  <conditionalFormatting sqref="E11:P11">
    <cfRule type="top10" dxfId="1529" priority="5" rank="1"/>
  </conditionalFormatting>
  <conditionalFormatting sqref="E13:P13">
    <cfRule type="top10" dxfId="1528" priority="4" rank="1"/>
  </conditionalFormatting>
  <pageMargins left="0.7" right="0.7" top="0.75" bottom="0.75" header="0.3" footer="0.3"/>
  <pageSetup paperSize="9" scale="92" orientation="landscape" r:id="rId1"/>
  <headerFoot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4" ht="15.75" customHeight="1" x14ac:dyDescent="0.15">
      <c r="B2" s="1" t="s">
        <v>613</v>
      </c>
    </row>
    <row r="3" spans="2:14" ht="15.75" customHeight="1" x14ac:dyDescent="0.15">
      <c r="B3" s="1" t="s">
        <v>50</v>
      </c>
    </row>
    <row r="4" spans="2:14" ht="15.75" customHeight="1" x14ac:dyDescent="0.15">
      <c r="B4" s="1" t="s">
        <v>636</v>
      </c>
    </row>
    <row r="5" spans="2:14" ht="15.75" customHeight="1" x14ac:dyDescent="0.15">
      <c r="B5" s="1" t="s">
        <v>615</v>
      </c>
    </row>
    <row r="6" spans="2:14" ht="4.5" customHeight="1" x14ac:dyDescent="0.15">
      <c r="B6" s="12"/>
      <c r="C6" s="14"/>
      <c r="D6" s="15"/>
      <c r="E6" s="73"/>
      <c r="F6" s="13"/>
      <c r="G6" s="13"/>
      <c r="H6" s="13"/>
      <c r="I6" s="13"/>
      <c r="J6" s="13"/>
      <c r="K6" s="13"/>
      <c r="L6" s="13"/>
      <c r="M6" s="13"/>
      <c r="N6" s="13"/>
    </row>
    <row r="7" spans="2:14" s="2" customFormat="1" ht="118.5" customHeight="1" thickBot="1" x14ac:dyDescent="0.2">
      <c r="B7" s="25"/>
      <c r="C7" s="26" t="s">
        <v>427</v>
      </c>
      <c r="D7" s="19" t="s">
        <v>52</v>
      </c>
      <c r="E7" s="22" t="s">
        <v>185</v>
      </c>
      <c r="F7" s="23" t="s">
        <v>416</v>
      </c>
      <c r="G7" s="23" t="s">
        <v>417</v>
      </c>
      <c r="H7" s="23" t="s">
        <v>186</v>
      </c>
      <c r="I7" s="23" t="s">
        <v>11</v>
      </c>
      <c r="J7" s="23" t="s">
        <v>187</v>
      </c>
      <c r="K7" s="23" t="s">
        <v>188</v>
      </c>
      <c r="L7" s="23" t="s">
        <v>189</v>
      </c>
      <c r="M7" s="23" t="s">
        <v>44</v>
      </c>
      <c r="N7" s="23" t="s">
        <v>53</v>
      </c>
    </row>
    <row r="8" spans="2:14" ht="15.75" customHeight="1" thickTop="1" x14ac:dyDescent="0.15">
      <c r="B8" s="108" t="s">
        <v>428</v>
      </c>
      <c r="C8" s="119"/>
      <c r="D8" s="16">
        <v>252</v>
      </c>
      <c r="E8" s="46">
        <v>182</v>
      </c>
      <c r="F8" s="28">
        <v>4</v>
      </c>
      <c r="G8" s="28">
        <v>1</v>
      </c>
      <c r="H8" s="28">
        <v>4</v>
      </c>
      <c r="I8" s="28">
        <v>1</v>
      </c>
      <c r="J8" s="28">
        <v>4</v>
      </c>
      <c r="K8" s="28">
        <v>7</v>
      </c>
      <c r="L8" s="28">
        <v>13</v>
      </c>
      <c r="M8" s="28">
        <v>13</v>
      </c>
      <c r="N8" s="28">
        <v>23</v>
      </c>
    </row>
    <row r="9" spans="2:14" ht="15.75" customHeight="1" x14ac:dyDescent="0.15">
      <c r="B9" s="110"/>
      <c r="C9" s="120"/>
      <c r="D9" s="18">
        <v>100</v>
      </c>
      <c r="E9" s="68">
        <v>72.2</v>
      </c>
      <c r="F9" s="11">
        <v>1.6</v>
      </c>
      <c r="G9" s="11">
        <v>0.4</v>
      </c>
      <c r="H9" s="11">
        <v>1.6</v>
      </c>
      <c r="I9" s="11">
        <v>0.4</v>
      </c>
      <c r="J9" s="11">
        <v>1.6</v>
      </c>
      <c r="K9" s="11">
        <v>2.8</v>
      </c>
      <c r="L9" s="11">
        <v>5.2</v>
      </c>
      <c r="M9" s="11">
        <v>5.2</v>
      </c>
      <c r="N9" s="11">
        <v>9.1</v>
      </c>
    </row>
    <row r="10" spans="2:14" ht="15.75" customHeight="1" x14ac:dyDescent="0.15">
      <c r="B10" s="117" t="s">
        <v>429</v>
      </c>
      <c r="C10" s="140" t="s">
        <v>2</v>
      </c>
      <c r="D10" s="16">
        <v>100</v>
      </c>
      <c r="E10" s="46">
        <v>76</v>
      </c>
      <c r="F10" s="28">
        <v>1</v>
      </c>
      <c r="G10" s="28">
        <v>1</v>
      </c>
      <c r="H10" s="28">
        <v>3</v>
      </c>
      <c r="I10" s="28">
        <v>1</v>
      </c>
      <c r="J10" s="28">
        <v>0</v>
      </c>
      <c r="K10" s="28">
        <v>3</v>
      </c>
      <c r="L10" s="28">
        <v>4</v>
      </c>
      <c r="M10" s="28">
        <v>3</v>
      </c>
      <c r="N10" s="28">
        <v>8</v>
      </c>
    </row>
    <row r="11" spans="2:14" ht="15.75" customHeight="1" x14ac:dyDescent="0.15">
      <c r="B11" s="116"/>
      <c r="C11" s="141"/>
      <c r="D11" s="33">
        <v>100</v>
      </c>
      <c r="E11" s="49">
        <v>76</v>
      </c>
      <c r="F11" s="35">
        <v>1</v>
      </c>
      <c r="G11" s="35">
        <v>1</v>
      </c>
      <c r="H11" s="35">
        <v>3</v>
      </c>
      <c r="I11" s="35">
        <v>1</v>
      </c>
      <c r="J11" s="35">
        <v>0</v>
      </c>
      <c r="K11" s="35">
        <v>3</v>
      </c>
      <c r="L11" s="35">
        <v>4</v>
      </c>
      <c r="M11" s="35">
        <v>3</v>
      </c>
      <c r="N11" s="35">
        <v>8</v>
      </c>
    </row>
    <row r="12" spans="2:14" ht="15.75" customHeight="1" x14ac:dyDescent="0.15">
      <c r="B12" s="116"/>
      <c r="C12" s="140" t="s">
        <v>3</v>
      </c>
      <c r="D12" s="16">
        <v>149</v>
      </c>
      <c r="E12" s="46">
        <v>103</v>
      </c>
      <c r="F12" s="28">
        <v>3</v>
      </c>
      <c r="G12" s="28">
        <v>0</v>
      </c>
      <c r="H12" s="28">
        <v>1</v>
      </c>
      <c r="I12" s="28">
        <v>0</v>
      </c>
      <c r="J12" s="28">
        <v>4</v>
      </c>
      <c r="K12" s="28">
        <v>4</v>
      </c>
      <c r="L12" s="28">
        <v>9</v>
      </c>
      <c r="M12" s="28">
        <v>10</v>
      </c>
      <c r="N12" s="28">
        <v>15</v>
      </c>
    </row>
    <row r="13" spans="2:14" ht="15.75" customHeight="1" x14ac:dyDescent="0.15">
      <c r="B13" s="118"/>
      <c r="C13" s="143"/>
      <c r="D13" s="18">
        <v>100</v>
      </c>
      <c r="E13" s="68">
        <v>69.099999999999994</v>
      </c>
      <c r="F13" s="11">
        <v>2</v>
      </c>
      <c r="G13" s="11">
        <v>0</v>
      </c>
      <c r="H13" s="11">
        <v>0.7</v>
      </c>
      <c r="I13" s="11">
        <v>0</v>
      </c>
      <c r="J13" s="11">
        <v>2.7</v>
      </c>
      <c r="K13" s="11">
        <v>2.7</v>
      </c>
      <c r="L13" s="11">
        <v>6</v>
      </c>
      <c r="M13" s="11">
        <v>6.7</v>
      </c>
      <c r="N13" s="11">
        <v>10.1</v>
      </c>
    </row>
  </sheetData>
  <mergeCells count="4">
    <mergeCell ref="B8:C9"/>
    <mergeCell ref="B10:B13"/>
    <mergeCell ref="C10:C11"/>
    <mergeCell ref="C12:C13"/>
  </mergeCells>
  <phoneticPr fontId="2"/>
  <conditionalFormatting sqref="E9:N9">
    <cfRule type="top10" dxfId="1527" priority="833" rank="1"/>
  </conditionalFormatting>
  <conditionalFormatting sqref="E11:N11">
    <cfRule type="top10" dxfId="1526" priority="834" rank="1"/>
  </conditionalFormatting>
  <conditionalFormatting sqref="E13:N13">
    <cfRule type="top10" dxfId="1525" priority="835" rank="1"/>
  </conditionalFormatting>
  <pageMargins left="0.7" right="0.7" top="0.75" bottom="0.75" header="0.3" footer="0.3"/>
  <pageSetup paperSize="9" orientation="landscape" r:id="rId1"/>
  <headerFoot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613</v>
      </c>
    </row>
    <row r="3" spans="2:15" ht="15.75" customHeight="1" x14ac:dyDescent="0.15">
      <c r="B3" s="1" t="s">
        <v>50</v>
      </c>
    </row>
    <row r="4" spans="2:15" ht="15.75" customHeight="1" x14ac:dyDescent="0.15">
      <c r="B4" s="1" t="s">
        <v>637</v>
      </c>
    </row>
    <row r="5" spans="2:15" ht="15.75" customHeight="1" x14ac:dyDescent="0.15">
      <c r="B5" s="1" t="s">
        <v>615</v>
      </c>
    </row>
    <row r="6" spans="2:15" ht="4.5" customHeight="1" x14ac:dyDescent="0.15">
      <c r="B6" s="12"/>
      <c r="C6" s="14"/>
      <c r="D6" s="15"/>
      <c r="E6" s="73"/>
      <c r="F6" s="13"/>
      <c r="G6" s="13"/>
      <c r="H6" s="13"/>
      <c r="I6" s="13"/>
      <c r="J6" s="13"/>
      <c r="K6" s="13"/>
      <c r="L6" s="13"/>
      <c r="M6" s="13"/>
      <c r="N6" s="13"/>
      <c r="O6" s="13"/>
    </row>
    <row r="7" spans="2:15" s="2" customFormat="1" ht="118.5" customHeight="1" thickBot="1" x14ac:dyDescent="0.2">
      <c r="B7" s="25"/>
      <c r="C7" s="26" t="s">
        <v>427</v>
      </c>
      <c r="D7" s="19" t="s">
        <v>52</v>
      </c>
      <c r="E7" s="22" t="s">
        <v>308</v>
      </c>
      <c r="F7" s="23" t="s">
        <v>419</v>
      </c>
      <c r="G7" s="23" t="s">
        <v>309</v>
      </c>
      <c r="H7" s="23" t="s">
        <v>310</v>
      </c>
      <c r="I7" s="23" t="s">
        <v>311</v>
      </c>
      <c r="J7" s="23" t="s">
        <v>312</v>
      </c>
      <c r="K7" s="23" t="s">
        <v>313</v>
      </c>
      <c r="L7" s="23" t="s">
        <v>314</v>
      </c>
      <c r="M7" s="23" t="s">
        <v>315</v>
      </c>
      <c r="N7" s="23" t="s">
        <v>316</v>
      </c>
      <c r="O7" s="23" t="s">
        <v>53</v>
      </c>
    </row>
    <row r="8" spans="2:15" ht="15.75" customHeight="1" thickTop="1" x14ac:dyDescent="0.15">
      <c r="B8" s="108" t="s">
        <v>428</v>
      </c>
      <c r="C8" s="119"/>
      <c r="D8" s="16">
        <v>252</v>
      </c>
      <c r="E8" s="46">
        <v>23</v>
      </c>
      <c r="F8" s="28">
        <v>50</v>
      </c>
      <c r="G8" s="28">
        <v>5</v>
      </c>
      <c r="H8" s="28">
        <v>6</v>
      </c>
      <c r="I8" s="28">
        <v>18</v>
      </c>
      <c r="J8" s="28">
        <v>5</v>
      </c>
      <c r="K8" s="28">
        <v>5</v>
      </c>
      <c r="L8" s="28">
        <v>3</v>
      </c>
      <c r="M8" s="28">
        <v>18</v>
      </c>
      <c r="N8" s="28">
        <v>139</v>
      </c>
      <c r="O8" s="28">
        <v>34</v>
      </c>
    </row>
    <row r="9" spans="2:15" ht="15.75" customHeight="1" x14ac:dyDescent="0.15">
      <c r="B9" s="110"/>
      <c r="C9" s="120"/>
      <c r="D9" s="18">
        <v>100</v>
      </c>
      <c r="E9" s="68">
        <v>9.1</v>
      </c>
      <c r="F9" s="11">
        <v>19.8</v>
      </c>
      <c r="G9" s="11">
        <v>2</v>
      </c>
      <c r="H9" s="11">
        <v>2.4</v>
      </c>
      <c r="I9" s="11">
        <v>7.1</v>
      </c>
      <c r="J9" s="11">
        <v>2</v>
      </c>
      <c r="K9" s="11">
        <v>2</v>
      </c>
      <c r="L9" s="11">
        <v>1.2</v>
      </c>
      <c r="M9" s="11">
        <v>7.1</v>
      </c>
      <c r="N9" s="11">
        <v>55.2</v>
      </c>
      <c r="O9" s="11">
        <v>13.5</v>
      </c>
    </row>
    <row r="10" spans="2:15" ht="15.75" customHeight="1" x14ac:dyDescent="0.15">
      <c r="B10" s="117" t="s">
        <v>429</v>
      </c>
      <c r="C10" s="140" t="s">
        <v>2</v>
      </c>
      <c r="D10" s="16">
        <v>100</v>
      </c>
      <c r="E10" s="46">
        <v>6</v>
      </c>
      <c r="F10" s="28">
        <v>18</v>
      </c>
      <c r="G10" s="28">
        <v>3</v>
      </c>
      <c r="H10" s="28">
        <v>2</v>
      </c>
      <c r="I10" s="28">
        <v>10</v>
      </c>
      <c r="J10" s="28">
        <v>2</v>
      </c>
      <c r="K10" s="28">
        <v>1</v>
      </c>
      <c r="L10" s="28">
        <v>2</v>
      </c>
      <c r="M10" s="28">
        <v>7</v>
      </c>
      <c r="N10" s="28">
        <v>53</v>
      </c>
      <c r="O10" s="28">
        <v>16</v>
      </c>
    </row>
    <row r="11" spans="2:15" ht="15.75" customHeight="1" x14ac:dyDescent="0.15">
      <c r="B11" s="116"/>
      <c r="C11" s="141"/>
      <c r="D11" s="33">
        <v>100</v>
      </c>
      <c r="E11" s="49">
        <v>6</v>
      </c>
      <c r="F11" s="35">
        <v>18</v>
      </c>
      <c r="G11" s="35">
        <v>3</v>
      </c>
      <c r="H11" s="35">
        <v>2</v>
      </c>
      <c r="I11" s="35">
        <v>10</v>
      </c>
      <c r="J11" s="35">
        <v>2</v>
      </c>
      <c r="K11" s="35">
        <v>1</v>
      </c>
      <c r="L11" s="35">
        <v>2</v>
      </c>
      <c r="M11" s="35">
        <v>7</v>
      </c>
      <c r="N11" s="35">
        <v>53</v>
      </c>
      <c r="O11" s="35">
        <v>16</v>
      </c>
    </row>
    <row r="12" spans="2:15" ht="15.75" customHeight="1" x14ac:dyDescent="0.15">
      <c r="B12" s="116"/>
      <c r="C12" s="140" t="s">
        <v>3</v>
      </c>
      <c r="D12" s="16">
        <v>149</v>
      </c>
      <c r="E12" s="46">
        <v>17</v>
      </c>
      <c r="F12" s="28">
        <v>32</v>
      </c>
      <c r="G12" s="28">
        <v>2</v>
      </c>
      <c r="H12" s="28">
        <v>4</v>
      </c>
      <c r="I12" s="28">
        <v>8</v>
      </c>
      <c r="J12" s="28">
        <v>3</v>
      </c>
      <c r="K12" s="28">
        <v>4</v>
      </c>
      <c r="L12" s="28">
        <v>1</v>
      </c>
      <c r="M12" s="28">
        <v>11</v>
      </c>
      <c r="N12" s="28">
        <v>84</v>
      </c>
      <c r="O12" s="28">
        <v>17</v>
      </c>
    </row>
    <row r="13" spans="2:15" ht="15.75" customHeight="1" x14ac:dyDescent="0.15">
      <c r="B13" s="118"/>
      <c r="C13" s="143"/>
      <c r="D13" s="18">
        <v>100</v>
      </c>
      <c r="E13" s="68">
        <v>11.4</v>
      </c>
      <c r="F13" s="11">
        <v>21.5</v>
      </c>
      <c r="G13" s="11">
        <v>1.3</v>
      </c>
      <c r="H13" s="11">
        <v>2.7</v>
      </c>
      <c r="I13" s="11">
        <v>5.4</v>
      </c>
      <c r="J13" s="11">
        <v>2</v>
      </c>
      <c r="K13" s="11">
        <v>2.7</v>
      </c>
      <c r="L13" s="11">
        <v>0.7</v>
      </c>
      <c r="M13" s="11">
        <v>7.4</v>
      </c>
      <c r="N13" s="11">
        <v>56.4</v>
      </c>
      <c r="O13" s="11">
        <v>11.4</v>
      </c>
    </row>
  </sheetData>
  <mergeCells count="4">
    <mergeCell ref="B8:C9"/>
    <mergeCell ref="B10:B13"/>
    <mergeCell ref="C10:C11"/>
    <mergeCell ref="C12:C13"/>
  </mergeCells>
  <phoneticPr fontId="2"/>
  <conditionalFormatting sqref="E9:O9">
    <cfRule type="top10" dxfId="1524" priority="3" rank="1"/>
  </conditionalFormatting>
  <conditionalFormatting sqref="E11:O11">
    <cfRule type="top10" dxfId="1523" priority="2" rank="1"/>
  </conditionalFormatting>
  <conditionalFormatting sqref="E13:O13">
    <cfRule type="top10" dxfId="1522" priority="1" rank="1"/>
  </conditionalFormatting>
  <pageMargins left="0.7" right="0.7" top="0.75" bottom="0.75" header="0.3" footer="0.3"/>
  <pageSetup paperSize="9" scale="98" orientation="landscape" r:id="rId1"/>
  <headerFoot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613</v>
      </c>
    </row>
    <row r="3" spans="2:11" ht="15.75" customHeight="1" x14ac:dyDescent="0.15">
      <c r="B3" s="1" t="s">
        <v>50</v>
      </c>
    </row>
    <row r="4" spans="2:11" ht="15.75" customHeight="1" x14ac:dyDescent="0.15">
      <c r="B4" s="1" t="s">
        <v>638</v>
      </c>
    </row>
    <row r="5" spans="2:11" ht="15.75" customHeight="1" x14ac:dyDescent="0.15">
      <c r="B5" s="1" t="s">
        <v>615</v>
      </c>
    </row>
    <row r="6" spans="2:11" ht="4.5" customHeight="1" x14ac:dyDescent="0.15">
      <c r="B6" s="12"/>
      <c r="C6" s="14"/>
      <c r="D6" s="15"/>
      <c r="E6" s="73"/>
      <c r="F6" s="13"/>
      <c r="G6" s="13"/>
      <c r="H6" s="13"/>
      <c r="I6" s="13"/>
      <c r="J6" s="13"/>
      <c r="K6" s="13"/>
    </row>
    <row r="7" spans="2:11" s="2" customFormat="1" ht="118.5" customHeight="1" thickBot="1" x14ac:dyDescent="0.2">
      <c r="B7" s="25"/>
      <c r="C7" s="26" t="s">
        <v>427</v>
      </c>
      <c r="D7" s="19" t="s">
        <v>52</v>
      </c>
      <c r="E7" s="22" t="s">
        <v>304</v>
      </c>
      <c r="F7" s="23" t="s">
        <v>642</v>
      </c>
      <c r="G7" s="23" t="s">
        <v>421</v>
      </c>
      <c r="H7" s="23" t="s">
        <v>305</v>
      </c>
      <c r="I7" s="23" t="s">
        <v>306</v>
      </c>
      <c r="J7" s="23" t="s">
        <v>307</v>
      </c>
      <c r="K7" s="23" t="s">
        <v>53</v>
      </c>
    </row>
    <row r="8" spans="2:11" ht="15.75" customHeight="1" thickTop="1" x14ac:dyDescent="0.15">
      <c r="B8" s="108" t="s">
        <v>428</v>
      </c>
      <c r="C8" s="119"/>
      <c r="D8" s="16">
        <v>252</v>
      </c>
      <c r="E8" s="46">
        <v>43</v>
      </c>
      <c r="F8" s="28">
        <v>63</v>
      </c>
      <c r="G8" s="28">
        <v>37</v>
      </c>
      <c r="H8" s="28">
        <v>15</v>
      </c>
      <c r="I8" s="28">
        <v>37</v>
      </c>
      <c r="J8" s="28">
        <v>19</v>
      </c>
      <c r="K8" s="28">
        <v>38</v>
      </c>
    </row>
    <row r="9" spans="2:11" ht="15.75" customHeight="1" x14ac:dyDescent="0.15">
      <c r="B9" s="110"/>
      <c r="C9" s="120"/>
      <c r="D9" s="18">
        <v>100</v>
      </c>
      <c r="E9" s="68">
        <v>17.100000000000001</v>
      </c>
      <c r="F9" s="11">
        <v>25</v>
      </c>
      <c r="G9" s="11">
        <v>14.7</v>
      </c>
      <c r="H9" s="11">
        <v>6</v>
      </c>
      <c r="I9" s="11">
        <v>14.7</v>
      </c>
      <c r="J9" s="11">
        <v>7.5</v>
      </c>
      <c r="K9" s="11">
        <v>15.1</v>
      </c>
    </row>
    <row r="10" spans="2:11" ht="15.75" customHeight="1" x14ac:dyDescent="0.15">
      <c r="B10" s="117" t="s">
        <v>429</v>
      </c>
      <c r="C10" s="140" t="s">
        <v>2</v>
      </c>
      <c r="D10" s="16">
        <v>100</v>
      </c>
      <c r="E10" s="46">
        <v>21</v>
      </c>
      <c r="F10" s="28">
        <v>28</v>
      </c>
      <c r="G10" s="28">
        <v>11</v>
      </c>
      <c r="H10" s="28">
        <v>5</v>
      </c>
      <c r="I10" s="28">
        <v>13</v>
      </c>
      <c r="J10" s="28">
        <v>6</v>
      </c>
      <c r="K10" s="28">
        <v>16</v>
      </c>
    </row>
    <row r="11" spans="2:11" ht="15.75" customHeight="1" x14ac:dyDescent="0.15">
      <c r="B11" s="116"/>
      <c r="C11" s="141"/>
      <c r="D11" s="33">
        <v>100</v>
      </c>
      <c r="E11" s="49">
        <v>21</v>
      </c>
      <c r="F11" s="35">
        <v>28</v>
      </c>
      <c r="G11" s="35">
        <v>11</v>
      </c>
      <c r="H11" s="35">
        <v>5</v>
      </c>
      <c r="I11" s="35">
        <v>13</v>
      </c>
      <c r="J11" s="35">
        <v>6</v>
      </c>
      <c r="K11" s="35">
        <v>16</v>
      </c>
    </row>
    <row r="12" spans="2:11" ht="15.75" customHeight="1" x14ac:dyDescent="0.15">
      <c r="B12" s="116"/>
      <c r="C12" s="140" t="s">
        <v>3</v>
      </c>
      <c r="D12" s="16">
        <v>149</v>
      </c>
      <c r="E12" s="46">
        <v>22</v>
      </c>
      <c r="F12" s="28">
        <v>34</v>
      </c>
      <c r="G12" s="28">
        <v>25</v>
      </c>
      <c r="H12" s="28">
        <v>10</v>
      </c>
      <c r="I12" s="28">
        <v>24</v>
      </c>
      <c r="J12" s="28">
        <v>12</v>
      </c>
      <c r="K12" s="28">
        <v>22</v>
      </c>
    </row>
    <row r="13" spans="2:11" ht="15.75" customHeight="1" x14ac:dyDescent="0.15">
      <c r="B13" s="118"/>
      <c r="C13" s="143"/>
      <c r="D13" s="18">
        <v>100</v>
      </c>
      <c r="E13" s="68">
        <v>14.8</v>
      </c>
      <c r="F13" s="11">
        <v>22.8</v>
      </c>
      <c r="G13" s="11">
        <v>16.8</v>
      </c>
      <c r="H13" s="11">
        <v>6.7</v>
      </c>
      <c r="I13" s="11">
        <v>16.100000000000001</v>
      </c>
      <c r="J13" s="11">
        <v>8.1</v>
      </c>
      <c r="K13" s="11">
        <v>14.8</v>
      </c>
    </row>
  </sheetData>
  <mergeCells count="4">
    <mergeCell ref="B8:C9"/>
    <mergeCell ref="B10:B13"/>
    <mergeCell ref="C10:C11"/>
    <mergeCell ref="C12:C13"/>
  </mergeCells>
  <phoneticPr fontId="2"/>
  <conditionalFormatting sqref="E9:K9">
    <cfRule type="top10" dxfId="1521" priority="836" rank="1"/>
  </conditionalFormatting>
  <conditionalFormatting sqref="E11:K11">
    <cfRule type="top10" dxfId="1520" priority="837" rank="1"/>
  </conditionalFormatting>
  <conditionalFormatting sqref="E13:K13">
    <cfRule type="top10" dxfId="1519" priority="838" rank="1"/>
  </conditionalFormatting>
  <pageMargins left="0.7" right="0.7" top="0.75" bottom="0.75" header="0.3" footer="0.3"/>
  <pageSetup paperSize="9" orientation="landscape" r:id="rId1"/>
  <headerFoot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3"/>
  <sheetViews>
    <sheetView showGridLines="0" zoomScaleNormal="100" workbookViewId="0"/>
  </sheetViews>
  <sheetFormatPr defaultColWidth="8.625" defaultRowHeight="15.75" customHeight="1" x14ac:dyDescent="0.15"/>
  <cols>
    <col min="1" max="2" width="6.125" style="1" customWidth="1"/>
    <col min="3" max="3" width="20.625" style="1" customWidth="1"/>
    <col min="4" max="4" width="8.625" style="1"/>
    <col min="5" max="12" width="10.625" style="1" customWidth="1"/>
    <col min="13" max="16384" width="8.625" style="1"/>
  </cols>
  <sheetData>
    <row r="2" spans="2:12" ht="15.75" customHeight="1" x14ac:dyDescent="0.15">
      <c r="B2" s="1" t="s">
        <v>613</v>
      </c>
    </row>
    <row r="3" spans="2:12" ht="15.75" customHeight="1" x14ac:dyDescent="0.15">
      <c r="B3" s="1" t="s">
        <v>50</v>
      </c>
    </row>
    <row r="4" spans="2:12" ht="15.75" customHeight="1" x14ac:dyDescent="0.15">
      <c r="B4" s="1" t="s">
        <v>639</v>
      </c>
    </row>
    <row r="5" spans="2:12" ht="15.75" customHeight="1" x14ac:dyDescent="0.15">
      <c r="B5" s="1" t="s">
        <v>615</v>
      </c>
    </row>
    <row r="6" spans="2:12" ht="4.5" customHeight="1" x14ac:dyDescent="0.15">
      <c r="B6" s="12"/>
      <c r="C6" s="14"/>
      <c r="D6" s="15"/>
      <c r="E6" s="73"/>
      <c r="F6" s="13"/>
      <c r="G6" s="13"/>
      <c r="H6" s="13"/>
      <c r="I6" s="13"/>
      <c r="J6" s="13"/>
      <c r="K6" s="13"/>
      <c r="L6" s="13"/>
    </row>
    <row r="7" spans="2:12" s="2" customFormat="1" ht="118.5" customHeight="1" thickBot="1" x14ac:dyDescent="0.2">
      <c r="B7" s="25"/>
      <c r="C7" s="26" t="s">
        <v>427</v>
      </c>
      <c r="D7" s="19" t="s">
        <v>52</v>
      </c>
      <c r="E7" s="22" t="s">
        <v>643</v>
      </c>
      <c r="F7" s="107" t="s">
        <v>644</v>
      </c>
      <c r="G7" s="23" t="s">
        <v>35</v>
      </c>
      <c r="H7" s="23" t="s">
        <v>301</v>
      </c>
      <c r="I7" s="23" t="s">
        <v>302</v>
      </c>
      <c r="J7" s="23" t="s">
        <v>44</v>
      </c>
      <c r="K7" s="23" t="s">
        <v>303</v>
      </c>
      <c r="L7" s="23" t="s">
        <v>53</v>
      </c>
    </row>
    <row r="8" spans="2:12" ht="15.75" customHeight="1" thickTop="1" x14ac:dyDescent="0.15">
      <c r="B8" s="108" t="s">
        <v>428</v>
      </c>
      <c r="C8" s="119"/>
      <c r="D8" s="16">
        <v>252</v>
      </c>
      <c r="E8" s="46">
        <v>124</v>
      </c>
      <c r="F8" s="28">
        <v>54</v>
      </c>
      <c r="G8" s="28">
        <v>63</v>
      </c>
      <c r="H8" s="28">
        <v>33</v>
      </c>
      <c r="I8" s="28">
        <v>56</v>
      </c>
      <c r="J8" s="28">
        <v>20</v>
      </c>
      <c r="K8" s="28">
        <v>21</v>
      </c>
      <c r="L8" s="28">
        <v>46</v>
      </c>
    </row>
    <row r="9" spans="2:12" ht="15.75" customHeight="1" x14ac:dyDescent="0.15">
      <c r="B9" s="110"/>
      <c r="C9" s="120"/>
      <c r="D9" s="18">
        <v>100</v>
      </c>
      <c r="E9" s="68">
        <v>49.2</v>
      </c>
      <c r="F9" s="11">
        <v>21.4</v>
      </c>
      <c r="G9" s="11">
        <v>25</v>
      </c>
      <c r="H9" s="11">
        <v>13.1</v>
      </c>
      <c r="I9" s="11">
        <v>22.2</v>
      </c>
      <c r="J9" s="11">
        <v>7.9</v>
      </c>
      <c r="K9" s="11">
        <v>8.3000000000000007</v>
      </c>
      <c r="L9" s="11">
        <v>18.3</v>
      </c>
    </row>
    <row r="10" spans="2:12" ht="15.75" customHeight="1" x14ac:dyDescent="0.15">
      <c r="B10" s="117" t="s">
        <v>429</v>
      </c>
      <c r="C10" s="140" t="s">
        <v>2</v>
      </c>
      <c r="D10" s="16">
        <v>100</v>
      </c>
      <c r="E10" s="46">
        <v>49</v>
      </c>
      <c r="F10" s="28">
        <v>29</v>
      </c>
      <c r="G10" s="28">
        <v>31</v>
      </c>
      <c r="H10" s="28">
        <v>17</v>
      </c>
      <c r="I10" s="28">
        <v>23</v>
      </c>
      <c r="J10" s="28">
        <v>5</v>
      </c>
      <c r="K10" s="28">
        <v>8</v>
      </c>
      <c r="L10" s="28">
        <v>17</v>
      </c>
    </row>
    <row r="11" spans="2:12" ht="15.75" customHeight="1" x14ac:dyDescent="0.15">
      <c r="B11" s="116"/>
      <c r="C11" s="141"/>
      <c r="D11" s="33">
        <v>100</v>
      </c>
      <c r="E11" s="49">
        <v>49</v>
      </c>
      <c r="F11" s="35">
        <v>29</v>
      </c>
      <c r="G11" s="35">
        <v>31</v>
      </c>
      <c r="H11" s="35">
        <v>17</v>
      </c>
      <c r="I11" s="35">
        <v>23</v>
      </c>
      <c r="J11" s="35">
        <v>5</v>
      </c>
      <c r="K11" s="35">
        <v>8</v>
      </c>
      <c r="L11" s="35">
        <v>17</v>
      </c>
    </row>
    <row r="12" spans="2:12" ht="15.75" customHeight="1" x14ac:dyDescent="0.15">
      <c r="B12" s="116"/>
      <c r="C12" s="140" t="s">
        <v>3</v>
      </c>
      <c r="D12" s="16">
        <v>149</v>
      </c>
      <c r="E12" s="46">
        <v>74</v>
      </c>
      <c r="F12" s="28">
        <v>25</v>
      </c>
      <c r="G12" s="28">
        <v>32</v>
      </c>
      <c r="H12" s="28">
        <v>14</v>
      </c>
      <c r="I12" s="28">
        <v>32</v>
      </c>
      <c r="J12" s="28">
        <v>15</v>
      </c>
      <c r="K12" s="28">
        <v>13</v>
      </c>
      <c r="L12" s="28">
        <v>29</v>
      </c>
    </row>
    <row r="13" spans="2:12" ht="15.75" customHeight="1" x14ac:dyDescent="0.15">
      <c r="B13" s="118"/>
      <c r="C13" s="143"/>
      <c r="D13" s="18">
        <v>100</v>
      </c>
      <c r="E13" s="68">
        <v>49.7</v>
      </c>
      <c r="F13" s="11">
        <v>16.8</v>
      </c>
      <c r="G13" s="11">
        <v>21.5</v>
      </c>
      <c r="H13" s="11">
        <v>9.4</v>
      </c>
      <c r="I13" s="11">
        <v>21.5</v>
      </c>
      <c r="J13" s="11">
        <v>10.1</v>
      </c>
      <c r="K13" s="11">
        <v>8.6999999999999993</v>
      </c>
      <c r="L13" s="11">
        <v>19.5</v>
      </c>
    </row>
  </sheetData>
  <mergeCells count="4">
    <mergeCell ref="B8:C9"/>
    <mergeCell ref="B10:B13"/>
    <mergeCell ref="C10:C11"/>
    <mergeCell ref="C12:C13"/>
  </mergeCells>
  <phoneticPr fontId="2"/>
  <conditionalFormatting sqref="E9:L9">
    <cfRule type="top10" dxfId="1518" priority="839" rank="1"/>
  </conditionalFormatting>
  <conditionalFormatting sqref="E11:L11">
    <cfRule type="top10" dxfId="1517" priority="840" rank="1"/>
  </conditionalFormatting>
  <conditionalFormatting sqref="E13:L13">
    <cfRule type="top10" dxfId="1516" priority="841" rank="1"/>
  </conditionalFormatting>
  <pageMargins left="0.7" right="0.7" top="0.75" bottom="0.75" header="0.3" footer="0.3"/>
  <pageSetup paperSize="9" orientation="landscape" r:id="rId1"/>
  <headerFoot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3" ht="15.75" customHeight="1" x14ac:dyDescent="0.15">
      <c r="B2" s="1" t="s">
        <v>613</v>
      </c>
    </row>
    <row r="3" spans="2:13" ht="15.75" customHeight="1" x14ac:dyDescent="0.15">
      <c r="B3" s="1" t="s">
        <v>50</v>
      </c>
    </row>
    <row r="4" spans="2:13" ht="15.75" customHeight="1" x14ac:dyDescent="0.15">
      <c r="B4" s="1" t="s">
        <v>640</v>
      </c>
    </row>
    <row r="5" spans="2:13" ht="15.75" customHeight="1" x14ac:dyDescent="0.15">
      <c r="B5" s="1" t="s">
        <v>615</v>
      </c>
    </row>
    <row r="6" spans="2:13" ht="4.5" customHeight="1" x14ac:dyDescent="0.15">
      <c r="B6" s="12"/>
      <c r="C6" s="14"/>
      <c r="D6" s="15"/>
      <c r="E6" s="73"/>
      <c r="F6" s="13"/>
      <c r="G6" s="13"/>
      <c r="H6" s="13"/>
      <c r="I6" s="13"/>
      <c r="J6" s="13"/>
      <c r="K6" s="13"/>
      <c r="L6" s="13"/>
      <c r="M6" s="13"/>
    </row>
    <row r="7" spans="2:13" s="2" customFormat="1" ht="118.5" customHeight="1" thickBot="1" x14ac:dyDescent="0.2">
      <c r="B7" s="25"/>
      <c r="C7" s="26" t="s">
        <v>427</v>
      </c>
      <c r="D7" s="19" t="s">
        <v>52</v>
      </c>
      <c r="E7" s="22" t="s">
        <v>36</v>
      </c>
      <c r="F7" s="23" t="s">
        <v>296</v>
      </c>
      <c r="G7" s="23" t="s">
        <v>297</v>
      </c>
      <c r="H7" s="23" t="s">
        <v>298</v>
      </c>
      <c r="I7" s="23" t="s">
        <v>299</v>
      </c>
      <c r="J7" s="23" t="s">
        <v>37</v>
      </c>
      <c r="K7" s="23" t="s">
        <v>44</v>
      </c>
      <c r="L7" s="23" t="s">
        <v>300</v>
      </c>
      <c r="M7" s="23" t="s">
        <v>53</v>
      </c>
    </row>
    <row r="8" spans="2:13" ht="15.75" customHeight="1" thickTop="1" x14ac:dyDescent="0.15">
      <c r="B8" s="108" t="s">
        <v>428</v>
      </c>
      <c r="C8" s="119"/>
      <c r="D8" s="16">
        <v>252</v>
      </c>
      <c r="E8" s="46">
        <v>67</v>
      </c>
      <c r="F8" s="28">
        <v>41</v>
      </c>
      <c r="G8" s="28">
        <v>17</v>
      </c>
      <c r="H8" s="28">
        <v>61</v>
      </c>
      <c r="I8" s="28">
        <v>20</v>
      </c>
      <c r="J8" s="28">
        <v>9</v>
      </c>
      <c r="K8" s="28">
        <v>5</v>
      </c>
      <c r="L8" s="28">
        <v>88</v>
      </c>
      <c r="M8" s="28">
        <v>37</v>
      </c>
    </row>
    <row r="9" spans="2:13" ht="15.75" customHeight="1" x14ac:dyDescent="0.15">
      <c r="B9" s="110"/>
      <c r="C9" s="120"/>
      <c r="D9" s="18">
        <v>100</v>
      </c>
      <c r="E9" s="68">
        <v>26.6</v>
      </c>
      <c r="F9" s="11">
        <v>16.3</v>
      </c>
      <c r="G9" s="11">
        <v>6.7</v>
      </c>
      <c r="H9" s="11">
        <v>24.2</v>
      </c>
      <c r="I9" s="11">
        <v>7.9</v>
      </c>
      <c r="J9" s="11">
        <v>3.6</v>
      </c>
      <c r="K9" s="11">
        <v>2</v>
      </c>
      <c r="L9" s="11">
        <v>34.9</v>
      </c>
      <c r="M9" s="11">
        <v>14.7</v>
      </c>
    </row>
    <row r="10" spans="2:13" ht="15.75" customHeight="1" x14ac:dyDescent="0.15">
      <c r="B10" s="117" t="s">
        <v>429</v>
      </c>
      <c r="C10" s="140" t="s">
        <v>2</v>
      </c>
      <c r="D10" s="16">
        <v>100</v>
      </c>
      <c r="E10" s="46">
        <v>27</v>
      </c>
      <c r="F10" s="28">
        <v>15</v>
      </c>
      <c r="G10" s="28">
        <v>6</v>
      </c>
      <c r="H10" s="28">
        <v>29</v>
      </c>
      <c r="I10" s="28">
        <v>9</v>
      </c>
      <c r="J10" s="28">
        <v>4</v>
      </c>
      <c r="K10" s="28">
        <v>1</v>
      </c>
      <c r="L10" s="28">
        <v>33</v>
      </c>
      <c r="M10" s="28">
        <v>18</v>
      </c>
    </row>
    <row r="11" spans="2:13" ht="15.75" customHeight="1" x14ac:dyDescent="0.15">
      <c r="B11" s="116"/>
      <c r="C11" s="141"/>
      <c r="D11" s="33">
        <v>100</v>
      </c>
      <c r="E11" s="49">
        <v>27</v>
      </c>
      <c r="F11" s="35">
        <v>15</v>
      </c>
      <c r="G11" s="35">
        <v>6</v>
      </c>
      <c r="H11" s="35">
        <v>29</v>
      </c>
      <c r="I11" s="35">
        <v>9</v>
      </c>
      <c r="J11" s="35">
        <v>4</v>
      </c>
      <c r="K11" s="35">
        <v>1</v>
      </c>
      <c r="L11" s="35">
        <v>33</v>
      </c>
      <c r="M11" s="35">
        <v>18</v>
      </c>
    </row>
    <row r="12" spans="2:13" ht="15.75" customHeight="1" x14ac:dyDescent="0.15">
      <c r="B12" s="116"/>
      <c r="C12" s="140" t="s">
        <v>3</v>
      </c>
      <c r="D12" s="16">
        <v>149</v>
      </c>
      <c r="E12" s="46">
        <v>40</v>
      </c>
      <c r="F12" s="28">
        <v>26</v>
      </c>
      <c r="G12" s="28">
        <v>11</v>
      </c>
      <c r="H12" s="28">
        <v>32</v>
      </c>
      <c r="I12" s="28">
        <v>11</v>
      </c>
      <c r="J12" s="28">
        <v>5</v>
      </c>
      <c r="K12" s="28">
        <v>4</v>
      </c>
      <c r="L12" s="28">
        <v>52</v>
      </c>
      <c r="M12" s="28">
        <v>19</v>
      </c>
    </row>
    <row r="13" spans="2:13" ht="15.75" customHeight="1" x14ac:dyDescent="0.15">
      <c r="B13" s="118"/>
      <c r="C13" s="143"/>
      <c r="D13" s="18">
        <v>100</v>
      </c>
      <c r="E13" s="68">
        <v>26.8</v>
      </c>
      <c r="F13" s="11">
        <v>17.399999999999999</v>
      </c>
      <c r="G13" s="11">
        <v>7.4</v>
      </c>
      <c r="H13" s="11">
        <v>21.5</v>
      </c>
      <c r="I13" s="11">
        <v>7.4</v>
      </c>
      <c r="J13" s="11">
        <v>3.4</v>
      </c>
      <c r="K13" s="11">
        <v>2.7</v>
      </c>
      <c r="L13" s="11">
        <v>34.9</v>
      </c>
      <c r="M13" s="11">
        <v>12.8</v>
      </c>
    </row>
  </sheetData>
  <mergeCells count="4">
    <mergeCell ref="B8:C9"/>
    <mergeCell ref="B10:B13"/>
    <mergeCell ref="C10:C11"/>
    <mergeCell ref="C12:C13"/>
  </mergeCells>
  <phoneticPr fontId="2"/>
  <conditionalFormatting sqref="E9:M9">
    <cfRule type="top10" dxfId="1515" priority="842" rank="1"/>
  </conditionalFormatting>
  <conditionalFormatting sqref="E11:M11">
    <cfRule type="top10" dxfId="1514" priority="843" rank="1"/>
  </conditionalFormatting>
  <conditionalFormatting sqref="E13:M13">
    <cfRule type="top10" dxfId="1513" priority="844" rank="1"/>
  </conditionalFormatting>
  <pageMargins left="0.7" right="0.7" top="0.75" bottom="0.75" header="0.3" footer="0.3"/>
  <pageSetup paperSize="9" orientation="landscape" r:id="rId1"/>
  <headerFoot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8" ht="15.75" customHeight="1" x14ac:dyDescent="0.15">
      <c r="B2" s="1" t="s">
        <v>613</v>
      </c>
    </row>
    <row r="3" spans="2:8" ht="15.75" customHeight="1" x14ac:dyDescent="0.15">
      <c r="B3" s="1" t="s">
        <v>50</v>
      </c>
    </row>
    <row r="4" spans="2:8" ht="15.75" customHeight="1" x14ac:dyDescent="0.15">
      <c r="B4" s="1" t="s">
        <v>641</v>
      </c>
    </row>
    <row r="5" spans="2:8" ht="15.75" customHeight="1" x14ac:dyDescent="0.15">
      <c r="B5" s="1" t="s">
        <v>615</v>
      </c>
    </row>
    <row r="6" spans="2:8" ht="4.5" customHeight="1" x14ac:dyDescent="0.15">
      <c r="B6" s="12"/>
      <c r="C6" s="14"/>
      <c r="D6" s="15"/>
      <c r="E6" s="73"/>
      <c r="F6" s="13"/>
      <c r="G6" s="13"/>
      <c r="H6" s="13"/>
    </row>
    <row r="7" spans="2:8" s="2" customFormat="1" ht="118.5" customHeight="1" thickBot="1" x14ac:dyDescent="0.2">
      <c r="B7" s="25"/>
      <c r="C7" s="26" t="s">
        <v>427</v>
      </c>
      <c r="D7" s="19" t="s">
        <v>52</v>
      </c>
      <c r="E7" s="22" t="s">
        <v>294</v>
      </c>
      <c r="F7" s="23" t="s">
        <v>295</v>
      </c>
      <c r="G7" s="23" t="s">
        <v>256</v>
      </c>
      <c r="H7" s="23" t="s">
        <v>53</v>
      </c>
    </row>
    <row r="8" spans="2:8" ht="15.75" customHeight="1" thickTop="1" x14ac:dyDescent="0.15">
      <c r="B8" s="108" t="s">
        <v>428</v>
      </c>
      <c r="C8" s="119"/>
      <c r="D8" s="16">
        <v>252</v>
      </c>
      <c r="E8" s="46">
        <v>13</v>
      </c>
      <c r="F8" s="28">
        <v>55</v>
      </c>
      <c r="G8" s="28">
        <v>145</v>
      </c>
      <c r="H8" s="28">
        <v>39</v>
      </c>
    </row>
    <row r="9" spans="2:8" ht="15.75" customHeight="1" x14ac:dyDescent="0.15">
      <c r="B9" s="110"/>
      <c r="C9" s="120"/>
      <c r="D9" s="18">
        <v>100</v>
      </c>
      <c r="E9" s="68">
        <v>5.2</v>
      </c>
      <c r="F9" s="11">
        <v>21.8</v>
      </c>
      <c r="G9" s="11">
        <v>57.5</v>
      </c>
      <c r="H9" s="11">
        <v>15.5</v>
      </c>
    </row>
    <row r="10" spans="2:8" ht="15.75" customHeight="1" x14ac:dyDescent="0.15">
      <c r="B10" s="117" t="s">
        <v>429</v>
      </c>
      <c r="C10" s="140" t="s">
        <v>2</v>
      </c>
      <c r="D10" s="16">
        <v>100</v>
      </c>
      <c r="E10" s="46">
        <v>4</v>
      </c>
      <c r="F10" s="28">
        <v>26</v>
      </c>
      <c r="G10" s="28">
        <v>53</v>
      </c>
      <c r="H10" s="28">
        <v>17</v>
      </c>
    </row>
    <row r="11" spans="2:8" ht="15.75" customHeight="1" x14ac:dyDescent="0.15">
      <c r="B11" s="116"/>
      <c r="C11" s="141"/>
      <c r="D11" s="33">
        <v>100</v>
      </c>
      <c r="E11" s="49">
        <v>4</v>
      </c>
      <c r="F11" s="35">
        <v>26</v>
      </c>
      <c r="G11" s="35">
        <v>53</v>
      </c>
      <c r="H11" s="35">
        <v>17</v>
      </c>
    </row>
    <row r="12" spans="2:8" ht="15.75" customHeight="1" x14ac:dyDescent="0.15">
      <c r="B12" s="116"/>
      <c r="C12" s="140" t="s">
        <v>3</v>
      </c>
      <c r="D12" s="16">
        <v>149</v>
      </c>
      <c r="E12" s="46">
        <v>9</v>
      </c>
      <c r="F12" s="28">
        <v>29</v>
      </c>
      <c r="G12" s="28">
        <v>89</v>
      </c>
      <c r="H12" s="28">
        <v>22</v>
      </c>
    </row>
    <row r="13" spans="2:8" ht="15.75" customHeight="1" x14ac:dyDescent="0.15">
      <c r="B13" s="118"/>
      <c r="C13" s="143"/>
      <c r="D13" s="18">
        <v>100</v>
      </c>
      <c r="E13" s="68">
        <v>6</v>
      </c>
      <c r="F13" s="11">
        <v>19.5</v>
      </c>
      <c r="G13" s="11">
        <v>59.7</v>
      </c>
      <c r="H13" s="11">
        <v>14.8</v>
      </c>
    </row>
  </sheetData>
  <mergeCells count="4">
    <mergeCell ref="B8:C9"/>
    <mergeCell ref="B10:B13"/>
    <mergeCell ref="C10:C11"/>
    <mergeCell ref="C12:C13"/>
  </mergeCells>
  <phoneticPr fontId="2"/>
  <conditionalFormatting sqref="E9:H9">
    <cfRule type="top10" dxfId="1512" priority="845" rank="1"/>
  </conditionalFormatting>
  <conditionalFormatting sqref="E11:H11">
    <cfRule type="top10" dxfId="1511" priority="846" rank="1"/>
  </conditionalFormatting>
  <conditionalFormatting sqref="E13:H13">
    <cfRule type="top10" dxfId="1510" priority="847" rank="1"/>
  </conditionalFormatting>
  <pageMargins left="0.7" right="0.7" top="0.75" bottom="0.75" header="0.3" footer="0.3"/>
  <pageSetup paperSize="9" orientation="landscape" r:id="rId1"/>
  <headerFoot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14"/>
  <sheetViews>
    <sheetView showGridLines="0" zoomScaleNormal="100" workbookViewId="0"/>
  </sheetViews>
  <sheetFormatPr defaultColWidth="8.625" defaultRowHeight="15.75" customHeight="1" x14ac:dyDescent="0.15"/>
  <cols>
    <col min="1" max="2" width="6.125" style="1" customWidth="1"/>
    <col min="3" max="3" width="20.625" style="1" customWidth="1"/>
    <col min="4" max="4" width="8.625" style="1"/>
    <col min="5" max="15" width="10.625" style="1" customWidth="1"/>
    <col min="16" max="16384" width="8.625" style="1"/>
  </cols>
  <sheetData>
    <row r="2" spans="2:17" ht="15.75" customHeight="1" x14ac:dyDescent="0.15">
      <c r="B2" s="1" t="s">
        <v>613</v>
      </c>
    </row>
    <row r="3" spans="2:17" ht="15.75" customHeight="1" x14ac:dyDescent="0.15">
      <c r="B3" s="1" t="s">
        <v>50</v>
      </c>
    </row>
    <row r="4" spans="2:17" ht="15.75" customHeight="1" x14ac:dyDescent="0.15">
      <c r="B4" s="1" t="s">
        <v>1284</v>
      </c>
    </row>
    <row r="5" spans="2:17" ht="15.75" customHeight="1" x14ac:dyDescent="0.15">
      <c r="B5" s="1" t="s">
        <v>615</v>
      </c>
    </row>
    <row r="6" spans="2:17" ht="4.5" customHeight="1" x14ac:dyDescent="0.15">
      <c r="B6" s="12"/>
      <c r="C6" s="14"/>
      <c r="D6" s="15"/>
      <c r="E6" s="73"/>
      <c r="F6" s="13"/>
      <c r="G6" s="13"/>
      <c r="H6" s="13"/>
      <c r="I6" s="13"/>
      <c r="J6" s="13"/>
      <c r="K6" s="13"/>
      <c r="L6" s="13"/>
      <c r="M6" s="13"/>
      <c r="N6" s="13"/>
      <c r="O6" s="13"/>
      <c r="P6" s="3"/>
      <c r="Q6" s="3"/>
    </row>
    <row r="7" spans="2:17" s="2" customFormat="1" ht="118.5" customHeight="1" thickBot="1" x14ac:dyDescent="0.2">
      <c r="B7" s="25"/>
      <c r="C7" s="26" t="s">
        <v>427</v>
      </c>
      <c r="D7" s="19" t="s">
        <v>52</v>
      </c>
      <c r="E7" s="22" t="s">
        <v>374</v>
      </c>
      <c r="F7" s="107" t="s">
        <v>375</v>
      </c>
      <c r="G7" s="23" t="s">
        <v>288</v>
      </c>
      <c r="H7" s="23" t="s">
        <v>376</v>
      </c>
      <c r="I7" s="23" t="s">
        <v>289</v>
      </c>
      <c r="J7" s="23" t="s">
        <v>290</v>
      </c>
      <c r="K7" s="23" t="s">
        <v>291</v>
      </c>
      <c r="L7" s="23" t="s">
        <v>292</v>
      </c>
      <c r="M7" s="23" t="s">
        <v>293</v>
      </c>
      <c r="N7" s="23" t="s">
        <v>377</v>
      </c>
      <c r="O7" s="23" t="s">
        <v>53</v>
      </c>
      <c r="P7" s="4"/>
      <c r="Q7" s="4"/>
    </row>
    <row r="8" spans="2:17" ht="15.75" customHeight="1" thickTop="1" x14ac:dyDescent="0.15">
      <c r="B8" s="108" t="s">
        <v>428</v>
      </c>
      <c r="C8" s="119"/>
      <c r="D8" s="16">
        <v>252</v>
      </c>
      <c r="E8" s="46">
        <v>29</v>
      </c>
      <c r="F8" s="28">
        <v>23</v>
      </c>
      <c r="G8" s="28">
        <v>91</v>
      </c>
      <c r="H8" s="28">
        <v>86</v>
      </c>
      <c r="I8" s="28">
        <v>48</v>
      </c>
      <c r="J8" s="28">
        <v>44</v>
      </c>
      <c r="K8" s="28">
        <v>9</v>
      </c>
      <c r="L8" s="28">
        <v>26</v>
      </c>
      <c r="M8" s="28">
        <v>53</v>
      </c>
      <c r="N8" s="28">
        <v>54</v>
      </c>
      <c r="O8" s="28">
        <v>66</v>
      </c>
      <c r="P8" s="3"/>
      <c r="Q8" s="3"/>
    </row>
    <row r="9" spans="2:17" ht="15.75" customHeight="1" x14ac:dyDescent="0.15">
      <c r="B9" s="110"/>
      <c r="C9" s="120"/>
      <c r="D9" s="18">
        <v>100</v>
      </c>
      <c r="E9" s="68">
        <v>11.5</v>
      </c>
      <c r="F9" s="11">
        <v>9.1</v>
      </c>
      <c r="G9" s="11">
        <v>36.1</v>
      </c>
      <c r="H9" s="11">
        <v>34.1</v>
      </c>
      <c r="I9" s="11">
        <v>19</v>
      </c>
      <c r="J9" s="11">
        <v>17.5</v>
      </c>
      <c r="K9" s="11">
        <v>3.6</v>
      </c>
      <c r="L9" s="11">
        <v>10.3</v>
      </c>
      <c r="M9" s="11">
        <v>21</v>
      </c>
      <c r="N9" s="11">
        <v>21.4</v>
      </c>
      <c r="O9" s="11">
        <v>26.2</v>
      </c>
      <c r="P9" s="3"/>
      <c r="Q9" s="3"/>
    </row>
    <row r="10" spans="2:17" ht="15.75" customHeight="1" x14ac:dyDescent="0.15">
      <c r="B10" s="117" t="s">
        <v>429</v>
      </c>
      <c r="C10" s="140" t="s">
        <v>2</v>
      </c>
      <c r="D10" s="16">
        <v>100</v>
      </c>
      <c r="E10" s="46">
        <v>11</v>
      </c>
      <c r="F10" s="28">
        <v>11</v>
      </c>
      <c r="G10" s="28">
        <v>35</v>
      </c>
      <c r="H10" s="28">
        <v>35</v>
      </c>
      <c r="I10" s="28">
        <v>22</v>
      </c>
      <c r="J10" s="28">
        <v>11</v>
      </c>
      <c r="K10" s="28">
        <v>3</v>
      </c>
      <c r="L10" s="28">
        <v>10</v>
      </c>
      <c r="M10" s="28">
        <v>25</v>
      </c>
      <c r="N10" s="28">
        <v>26</v>
      </c>
      <c r="O10" s="28">
        <v>24</v>
      </c>
      <c r="P10" s="3"/>
      <c r="Q10" s="3"/>
    </row>
    <row r="11" spans="2:17" ht="15.75" customHeight="1" x14ac:dyDescent="0.15">
      <c r="B11" s="116"/>
      <c r="C11" s="141"/>
      <c r="D11" s="33">
        <v>100</v>
      </c>
      <c r="E11" s="49">
        <v>11</v>
      </c>
      <c r="F11" s="35">
        <v>11</v>
      </c>
      <c r="G11" s="35">
        <v>35</v>
      </c>
      <c r="H11" s="35">
        <v>35</v>
      </c>
      <c r="I11" s="35">
        <v>22</v>
      </c>
      <c r="J11" s="35">
        <v>11</v>
      </c>
      <c r="K11" s="35">
        <v>3</v>
      </c>
      <c r="L11" s="35">
        <v>10</v>
      </c>
      <c r="M11" s="35">
        <v>25</v>
      </c>
      <c r="N11" s="35">
        <v>26</v>
      </c>
      <c r="O11" s="35">
        <v>24</v>
      </c>
      <c r="P11" s="3"/>
      <c r="Q11" s="3"/>
    </row>
    <row r="12" spans="2:17" ht="15.75" customHeight="1" x14ac:dyDescent="0.15">
      <c r="B12" s="116"/>
      <c r="C12" s="140" t="s">
        <v>3</v>
      </c>
      <c r="D12" s="16">
        <v>149</v>
      </c>
      <c r="E12" s="46">
        <v>16</v>
      </c>
      <c r="F12" s="28">
        <v>11</v>
      </c>
      <c r="G12" s="28">
        <v>54</v>
      </c>
      <c r="H12" s="28">
        <v>49</v>
      </c>
      <c r="I12" s="28">
        <v>26</v>
      </c>
      <c r="J12" s="28">
        <v>33</v>
      </c>
      <c r="K12" s="28">
        <v>6</v>
      </c>
      <c r="L12" s="28">
        <v>16</v>
      </c>
      <c r="M12" s="28">
        <v>28</v>
      </c>
      <c r="N12" s="28">
        <v>28</v>
      </c>
      <c r="O12" s="28">
        <v>42</v>
      </c>
      <c r="P12" s="3"/>
      <c r="Q12" s="3"/>
    </row>
    <row r="13" spans="2:17" ht="15.75" customHeight="1" x14ac:dyDescent="0.15">
      <c r="B13" s="118"/>
      <c r="C13" s="143"/>
      <c r="D13" s="18">
        <v>100</v>
      </c>
      <c r="E13" s="68">
        <v>10.7</v>
      </c>
      <c r="F13" s="11">
        <v>7.4</v>
      </c>
      <c r="G13" s="11">
        <v>36.200000000000003</v>
      </c>
      <c r="H13" s="11">
        <v>32.9</v>
      </c>
      <c r="I13" s="11">
        <v>17.399999999999999</v>
      </c>
      <c r="J13" s="11">
        <v>22.1</v>
      </c>
      <c r="K13" s="11">
        <v>4</v>
      </c>
      <c r="L13" s="11">
        <v>10.7</v>
      </c>
      <c r="M13" s="11">
        <v>18.8</v>
      </c>
      <c r="N13" s="11">
        <v>18.8</v>
      </c>
      <c r="O13" s="11">
        <v>28.2</v>
      </c>
      <c r="P13" s="3"/>
      <c r="Q13" s="3"/>
    </row>
    <row r="14" spans="2:17" ht="15.75" customHeight="1" x14ac:dyDescent="0.15">
      <c r="B14" s="3"/>
      <c r="C14" s="3"/>
      <c r="D14" s="3"/>
      <c r="E14" s="3"/>
      <c r="F14" s="3"/>
      <c r="G14" s="3"/>
      <c r="H14" s="3"/>
      <c r="I14" s="3"/>
      <c r="J14" s="3"/>
      <c r="K14" s="3"/>
      <c r="L14" s="3"/>
      <c r="M14" s="3"/>
      <c r="N14" s="3"/>
      <c r="O14" s="3"/>
      <c r="P14" s="3"/>
      <c r="Q14" s="3"/>
    </row>
  </sheetData>
  <mergeCells count="4">
    <mergeCell ref="B8:C9"/>
    <mergeCell ref="B10:B13"/>
    <mergeCell ref="C10:C11"/>
    <mergeCell ref="C12:C13"/>
  </mergeCells>
  <phoneticPr fontId="2"/>
  <conditionalFormatting sqref="E9:O9">
    <cfRule type="top10" dxfId="1509" priority="3" rank="1"/>
  </conditionalFormatting>
  <conditionalFormatting sqref="E11:O11">
    <cfRule type="top10" dxfId="1508" priority="2" rank="1"/>
  </conditionalFormatting>
  <conditionalFormatting sqref="E13:O13">
    <cfRule type="top10" dxfId="1507" priority="1" rank="1"/>
  </conditionalFormatting>
  <pageMargins left="0.7" right="0.7" top="0.75" bottom="0.75" header="0.3" footer="0.3"/>
  <pageSetup paperSize="9" scale="83" orientation="landscape" r:id="rId1"/>
  <headerFoot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0" ht="15.75" customHeight="1" x14ac:dyDescent="0.15">
      <c r="B2" s="1" t="s">
        <v>613</v>
      </c>
    </row>
    <row r="3" spans="2:10" ht="15.75" customHeight="1" x14ac:dyDescent="0.15">
      <c r="B3" s="1" t="s">
        <v>424</v>
      </c>
    </row>
    <row r="4" spans="2:10" ht="15.75" customHeight="1" x14ac:dyDescent="0.15">
      <c r="B4" s="1" t="s">
        <v>614</v>
      </c>
    </row>
    <row r="5" spans="2:10" ht="15.75" customHeight="1" x14ac:dyDescent="0.15">
      <c r="B5" s="1" t="s">
        <v>615</v>
      </c>
    </row>
    <row r="6" spans="2:10" ht="4.5" customHeight="1" x14ac:dyDescent="0.15">
      <c r="B6" s="60"/>
      <c r="C6" s="61"/>
      <c r="D6" s="62"/>
      <c r="E6" s="63"/>
      <c r="F6" s="64"/>
      <c r="G6" s="64"/>
      <c r="H6" s="64"/>
      <c r="I6" s="64"/>
      <c r="J6" s="64"/>
    </row>
    <row r="7" spans="2:10" s="2" customFormat="1" ht="118.5" customHeight="1" thickBot="1" x14ac:dyDescent="0.2">
      <c r="B7" s="66"/>
      <c r="C7" s="56" t="s">
        <v>427</v>
      </c>
      <c r="D7" s="57" t="s">
        <v>52</v>
      </c>
      <c r="E7" s="90" t="s">
        <v>627</v>
      </c>
      <c r="F7" s="91" t="s">
        <v>285</v>
      </c>
      <c r="G7" s="91" t="s">
        <v>286</v>
      </c>
      <c r="H7" s="91" t="s">
        <v>287</v>
      </c>
      <c r="I7" s="91" t="s">
        <v>44</v>
      </c>
      <c r="J7" s="91" t="s">
        <v>53</v>
      </c>
    </row>
    <row r="8" spans="2:10" ht="15.75" customHeight="1" thickTop="1" x14ac:dyDescent="0.15">
      <c r="B8" s="122" t="s">
        <v>428</v>
      </c>
      <c r="C8" s="123"/>
      <c r="D8" s="93">
        <v>3480</v>
      </c>
      <c r="E8" s="46">
        <v>1003</v>
      </c>
      <c r="F8" s="28">
        <v>835</v>
      </c>
      <c r="G8" s="28">
        <v>42</v>
      </c>
      <c r="H8" s="28">
        <v>846</v>
      </c>
      <c r="I8" s="28">
        <v>689</v>
      </c>
      <c r="J8" s="28">
        <v>65</v>
      </c>
    </row>
    <row r="9" spans="2:10" ht="15.75" customHeight="1" x14ac:dyDescent="0.15">
      <c r="B9" s="124"/>
      <c r="C9" s="125"/>
      <c r="D9" s="88">
        <v>100</v>
      </c>
      <c r="E9" s="70">
        <v>28.8</v>
      </c>
      <c r="F9" s="36">
        <v>24</v>
      </c>
      <c r="G9" s="36">
        <v>1.2</v>
      </c>
      <c r="H9" s="36">
        <v>24.3</v>
      </c>
      <c r="I9" s="36">
        <v>19.8</v>
      </c>
      <c r="J9" s="36">
        <v>1.9</v>
      </c>
    </row>
    <row r="10" spans="2:10" ht="15.75" customHeight="1" x14ac:dyDescent="0.15">
      <c r="B10" s="126" t="s">
        <v>429</v>
      </c>
      <c r="C10" s="129" t="s">
        <v>2</v>
      </c>
      <c r="D10" s="51">
        <v>961</v>
      </c>
      <c r="E10" s="48">
        <v>180</v>
      </c>
      <c r="F10" s="40">
        <v>424</v>
      </c>
      <c r="G10" s="40">
        <v>22</v>
      </c>
      <c r="H10" s="40">
        <v>175</v>
      </c>
      <c r="I10" s="40">
        <v>140</v>
      </c>
      <c r="J10" s="40">
        <v>20</v>
      </c>
    </row>
    <row r="11" spans="2:10" ht="15.75" customHeight="1" x14ac:dyDescent="0.15">
      <c r="B11" s="127"/>
      <c r="C11" s="130"/>
      <c r="D11" s="53">
        <v>100</v>
      </c>
      <c r="E11" s="49">
        <v>18.7</v>
      </c>
      <c r="F11" s="35">
        <v>44.1</v>
      </c>
      <c r="G11" s="35">
        <v>2.2999999999999998</v>
      </c>
      <c r="H11" s="35">
        <v>18.2</v>
      </c>
      <c r="I11" s="35">
        <v>14.6</v>
      </c>
      <c r="J11" s="35">
        <v>2.1</v>
      </c>
    </row>
    <row r="12" spans="2:10" ht="15.75" customHeight="1" x14ac:dyDescent="0.15">
      <c r="B12" s="127"/>
      <c r="C12" s="131" t="s">
        <v>3</v>
      </c>
      <c r="D12" s="54">
        <v>2484</v>
      </c>
      <c r="E12" s="46">
        <v>814</v>
      </c>
      <c r="F12" s="28">
        <v>401</v>
      </c>
      <c r="G12" s="28">
        <v>20</v>
      </c>
      <c r="H12" s="28">
        <v>661</v>
      </c>
      <c r="I12" s="28">
        <v>543</v>
      </c>
      <c r="J12" s="28">
        <v>45</v>
      </c>
    </row>
    <row r="13" spans="2:10" ht="15.75" customHeight="1" x14ac:dyDescent="0.15">
      <c r="B13" s="128"/>
      <c r="C13" s="132"/>
      <c r="D13" s="52">
        <v>100</v>
      </c>
      <c r="E13" s="47">
        <v>32.799999999999997</v>
      </c>
      <c r="F13" s="39">
        <v>16.100000000000001</v>
      </c>
      <c r="G13" s="39">
        <v>0.8</v>
      </c>
      <c r="H13" s="39">
        <v>26.6</v>
      </c>
      <c r="I13" s="39">
        <v>21.9</v>
      </c>
      <c r="J13" s="39">
        <v>1.8</v>
      </c>
    </row>
    <row r="14" spans="2:10" ht="15.75" customHeight="1" x14ac:dyDescent="0.15">
      <c r="B14" s="126" t="s">
        <v>4</v>
      </c>
      <c r="C14" s="129" t="s">
        <v>430</v>
      </c>
      <c r="D14" s="51">
        <v>24</v>
      </c>
      <c r="E14" s="48">
        <v>6</v>
      </c>
      <c r="F14" s="40">
        <v>3</v>
      </c>
      <c r="G14" s="40">
        <v>3</v>
      </c>
      <c r="H14" s="40">
        <v>3</v>
      </c>
      <c r="I14" s="40">
        <v>8</v>
      </c>
      <c r="J14" s="40">
        <v>1</v>
      </c>
    </row>
    <row r="15" spans="2:10" ht="15.75" customHeight="1" x14ac:dyDescent="0.15">
      <c r="B15" s="127"/>
      <c r="C15" s="130"/>
      <c r="D15" s="53">
        <v>100</v>
      </c>
      <c r="E15" s="49">
        <v>25</v>
      </c>
      <c r="F15" s="35">
        <v>12.5</v>
      </c>
      <c r="G15" s="35">
        <v>12.5</v>
      </c>
      <c r="H15" s="35">
        <v>12.5</v>
      </c>
      <c r="I15" s="35">
        <v>33.299999999999997</v>
      </c>
      <c r="J15" s="35">
        <v>4.2</v>
      </c>
    </row>
    <row r="16" spans="2:10" ht="15.75" customHeight="1" x14ac:dyDescent="0.15">
      <c r="B16" s="127"/>
      <c r="C16" s="136" t="s">
        <v>431</v>
      </c>
      <c r="D16" s="54">
        <v>47</v>
      </c>
      <c r="E16" s="46">
        <v>10</v>
      </c>
      <c r="F16" s="28">
        <v>23</v>
      </c>
      <c r="G16" s="28">
        <v>3</v>
      </c>
      <c r="H16" s="28">
        <v>5</v>
      </c>
      <c r="I16" s="28">
        <v>5</v>
      </c>
      <c r="J16" s="28">
        <v>1</v>
      </c>
    </row>
    <row r="17" spans="2:10" ht="15.75" customHeight="1" x14ac:dyDescent="0.15">
      <c r="B17" s="127"/>
      <c r="C17" s="130"/>
      <c r="D17" s="53">
        <v>100</v>
      </c>
      <c r="E17" s="49">
        <v>21.3</v>
      </c>
      <c r="F17" s="35">
        <v>48.9</v>
      </c>
      <c r="G17" s="35">
        <v>6.4</v>
      </c>
      <c r="H17" s="35">
        <v>10.6</v>
      </c>
      <c r="I17" s="35">
        <v>10.6</v>
      </c>
      <c r="J17" s="35">
        <v>2.1</v>
      </c>
    </row>
    <row r="18" spans="2:10" ht="15.75" customHeight="1" x14ac:dyDescent="0.15">
      <c r="B18" s="127"/>
      <c r="C18" s="131" t="s">
        <v>432</v>
      </c>
      <c r="D18" s="54">
        <v>100</v>
      </c>
      <c r="E18" s="46">
        <v>19</v>
      </c>
      <c r="F18" s="28">
        <v>47</v>
      </c>
      <c r="G18" s="28">
        <v>0</v>
      </c>
      <c r="H18" s="28">
        <v>17</v>
      </c>
      <c r="I18" s="28">
        <v>16</v>
      </c>
      <c r="J18" s="28">
        <v>1</v>
      </c>
    </row>
    <row r="19" spans="2:10" ht="15.75" customHeight="1" x14ac:dyDescent="0.15">
      <c r="B19" s="127"/>
      <c r="C19" s="130"/>
      <c r="D19" s="53">
        <v>100</v>
      </c>
      <c r="E19" s="49">
        <v>19</v>
      </c>
      <c r="F19" s="35">
        <v>47</v>
      </c>
      <c r="G19" s="35">
        <v>0</v>
      </c>
      <c r="H19" s="35">
        <v>17</v>
      </c>
      <c r="I19" s="35">
        <v>16</v>
      </c>
      <c r="J19" s="35">
        <v>1</v>
      </c>
    </row>
    <row r="20" spans="2:10" ht="15.75" customHeight="1" x14ac:dyDescent="0.15">
      <c r="B20" s="127"/>
      <c r="C20" s="131" t="s">
        <v>433</v>
      </c>
      <c r="D20" s="54">
        <v>316</v>
      </c>
      <c r="E20" s="46">
        <v>58</v>
      </c>
      <c r="F20" s="28">
        <v>131</v>
      </c>
      <c r="G20" s="28">
        <v>6</v>
      </c>
      <c r="H20" s="28">
        <v>59</v>
      </c>
      <c r="I20" s="28">
        <v>56</v>
      </c>
      <c r="J20" s="28">
        <v>6</v>
      </c>
    </row>
    <row r="21" spans="2:10" ht="15.75" customHeight="1" x14ac:dyDescent="0.15">
      <c r="B21" s="127"/>
      <c r="C21" s="130"/>
      <c r="D21" s="53">
        <v>100</v>
      </c>
      <c r="E21" s="49">
        <v>18.399999999999999</v>
      </c>
      <c r="F21" s="35">
        <v>41.5</v>
      </c>
      <c r="G21" s="35">
        <v>1.9</v>
      </c>
      <c r="H21" s="35">
        <v>18.7</v>
      </c>
      <c r="I21" s="35">
        <v>17.7</v>
      </c>
      <c r="J21" s="35">
        <v>1.9</v>
      </c>
    </row>
    <row r="22" spans="2:10" ht="15.75" customHeight="1" x14ac:dyDescent="0.15">
      <c r="B22" s="127"/>
      <c r="C22" s="131" t="s">
        <v>434</v>
      </c>
      <c r="D22" s="54">
        <v>675</v>
      </c>
      <c r="E22" s="46">
        <v>152</v>
      </c>
      <c r="F22" s="28">
        <v>246</v>
      </c>
      <c r="G22" s="28">
        <v>8</v>
      </c>
      <c r="H22" s="28">
        <v>151</v>
      </c>
      <c r="I22" s="28">
        <v>105</v>
      </c>
      <c r="J22" s="28">
        <v>13</v>
      </c>
    </row>
    <row r="23" spans="2:10" ht="15.75" customHeight="1" x14ac:dyDescent="0.15">
      <c r="B23" s="127"/>
      <c r="C23" s="130"/>
      <c r="D23" s="53">
        <v>100</v>
      </c>
      <c r="E23" s="49">
        <v>22.5</v>
      </c>
      <c r="F23" s="35">
        <v>36.4</v>
      </c>
      <c r="G23" s="35">
        <v>1.2</v>
      </c>
      <c r="H23" s="35">
        <v>22.4</v>
      </c>
      <c r="I23" s="35">
        <v>15.6</v>
      </c>
      <c r="J23" s="35">
        <v>1.9</v>
      </c>
    </row>
    <row r="24" spans="2:10" ht="15.75" customHeight="1" x14ac:dyDescent="0.15">
      <c r="B24" s="127"/>
      <c r="C24" s="131" t="s">
        <v>435</v>
      </c>
      <c r="D24" s="54">
        <v>1130</v>
      </c>
      <c r="E24" s="46">
        <v>379</v>
      </c>
      <c r="F24" s="28">
        <v>259</v>
      </c>
      <c r="G24" s="28">
        <v>13</v>
      </c>
      <c r="H24" s="28">
        <v>266</v>
      </c>
      <c r="I24" s="28">
        <v>195</v>
      </c>
      <c r="J24" s="28">
        <v>18</v>
      </c>
    </row>
    <row r="25" spans="2:10" ht="15.75" customHeight="1" x14ac:dyDescent="0.15">
      <c r="B25" s="127"/>
      <c r="C25" s="130"/>
      <c r="D25" s="53">
        <v>100</v>
      </c>
      <c r="E25" s="49">
        <v>33.5</v>
      </c>
      <c r="F25" s="35">
        <v>22.9</v>
      </c>
      <c r="G25" s="35">
        <v>1.2</v>
      </c>
      <c r="H25" s="35">
        <v>23.5</v>
      </c>
      <c r="I25" s="35">
        <v>17.3</v>
      </c>
      <c r="J25" s="35">
        <v>1.6</v>
      </c>
    </row>
    <row r="26" spans="2:10" ht="15.75" customHeight="1" x14ac:dyDescent="0.15">
      <c r="B26" s="127"/>
      <c r="C26" s="131" t="s">
        <v>436</v>
      </c>
      <c r="D26" s="54">
        <v>1119</v>
      </c>
      <c r="E26" s="46">
        <v>357</v>
      </c>
      <c r="F26" s="28">
        <v>107</v>
      </c>
      <c r="G26" s="28">
        <v>9</v>
      </c>
      <c r="H26" s="28">
        <v>329</v>
      </c>
      <c r="I26" s="28">
        <v>292</v>
      </c>
      <c r="J26" s="28">
        <v>25</v>
      </c>
    </row>
    <row r="27" spans="2:10" ht="15.75" customHeight="1" x14ac:dyDescent="0.15">
      <c r="B27" s="128"/>
      <c r="C27" s="132"/>
      <c r="D27" s="52">
        <v>100</v>
      </c>
      <c r="E27" s="47">
        <v>31.9</v>
      </c>
      <c r="F27" s="39">
        <v>9.6</v>
      </c>
      <c r="G27" s="39">
        <v>0.8</v>
      </c>
      <c r="H27" s="39">
        <v>29.4</v>
      </c>
      <c r="I27" s="39">
        <v>26.1</v>
      </c>
      <c r="J27" s="39">
        <v>2.2000000000000002</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J9">
    <cfRule type="top10" dxfId="1506" priority="848" rank="1"/>
  </conditionalFormatting>
  <conditionalFormatting sqref="E11:J11">
    <cfRule type="top10" dxfId="1505" priority="849" rank="1"/>
  </conditionalFormatting>
  <conditionalFormatting sqref="E13:J13">
    <cfRule type="top10" dxfId="1504" priority="850" rank="1"/>
  </conditionalFormatting>
  <conditionalFormatting sqref="E15:J15">
    <cfRule type="top10" dxfId="1503" priority="851" rank="1"/>
  </conditionalFormatting>
  <conditionalFormatting sqref="E17:J17">
    <cfRule type="top10" dxfId="1502" priority="852" rank="1"/>
  </conditionalFormatting>
  <conditionalFormatting sqref="E19:J19">
    <cfRule type="top10" dxfId="1501" priority="853" rank="1"/>
  </conditionalFormatting>
  <conditionalFormatting sqref="E21:J21">
    <cfRule type="top10" dxfId="1500" priority="854" rank="1"/>
  </conditionalFormatting>
  <conditionalFormatting sqref="E23:J23">
    <cfRule type="top10" dxfId="1499" priority="855" rank="1"/>
  </conditionalFormatting>
  <conditionalFormatting sqref="E25:J25">
    <cfRule type="top10" dxfId="1498" priority="856" rank="1"/>
  </conditionalFormatting>
  <conditionalFormatting sqref="E27:J27">
    <cfRule type="top10" dxfId="1497" priority="857" rank="1"/>
  </conditionalFormatting>
  <pageMargins left="0.7" right="0.7" top="0.75" bottom="0.75" header="0.3" footer="0.3"/>
  <pageSetup paperSize="9" orientation="landscape"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16" ht="15.75" customHeight="1" x14ac:dyDescent="0.15">
      <c r="B2" s="1" t="s">
        <v>49</v>
      </c>
    </row>
    <row r="3" spans="2:16" ht="15.75" customHeight="1" x14ac:dyDescent="0.15">
      <c r="B3" s="1" t="s">
        <v>50</v>
      </c>
    </row>
    <row r="4" spans="2:16" ht="15.75" customHeight="1" x14ac:dyDescent="0.15">
      <c r="B4" s="3" t="s">
        <v>385</v>
      </c>
      <c r="C4" s="3"/>
      <c r="D4" s="3"/>
      <c r="E4" s="3"/>
      <c r="F4" s="3"/>
      <c r="G4" s="3"/>
      <c r="H4" s="3"/>
      <c r="I4" s="3"/>
      <c r="J4" s="3"/>
      <c r="K4" s="3"/>
      <c r="L4" s="3"/>
      <c r="M4" s="3"/>
      <c r="N4" s="3"/>
      <c r="O4" s="3"/>
      <c r="P4" s="3"/>
    </row>
    <row r="5" spans="2:16" ht="15.75" customHeight="1" x14ac:dyDescent="0.15">
      <c r="B5" s="3" t="s">
        <v>51</v>
      </c>
      <c r="C5" s="3"/>
      <c r="D5" s="3"/>
      <c r="E5" s="3"/>
      <c r="F5" s="3"/>
      <c r="G5" s="3"/>
      <c r="H5" s="3"/>
      <c r="I5" s="3"/>
      <c r="J5" s="3"/>
      <c r="K5" s="3"/>
      <c r="L5" s="3"/>
      <c r="M5" s="3"/>
      <c r="N5" s="3"/>
      <c r="O5" s="3"/>
      <c r="P5" s="3"/>
    </row>
    <row r="6" spans="2:16" ht="4.5" customHeight="1" x14ac:dyDescent="0.15">
      <c r="B6" s="12"/>
      <c r="C6" s="14"/>
      <c r="D6" s="15"/>
      <c r="E6" s="6"/>
      <c r="F6" s="13"/>
      <c r="G6" s="13"/>
      <c r="H6" s="13"/>
      <c r="I6" s="13"/>
      <c r="J6" s="13"/>
      <c r="K6" s="13"/>
      <c r="L6" s="3"/>
      <c r="M6" s="3"/>
      <c r="N6" s="3"/>
      <c r="O6" s="3"/>
      <c r="P6" s="3"/>
    </row>
    <row r="7" spans="2:16" s="2" customFormat="1" ht="118.5" customHeight="1" thickBot="1" x14ac:dyDescent="0.2">
      <c r="B7" s="9"/>
      <c r="C7" s="5" t="s">
        <v>48</v>
      </c>
      <c r="D7" s="19" t="s">
        <v>52</v>
      </c>
      <c r="E7" s="22" t="s">
        <v>190</v>
      </c>
      <c r="F7" s="23" t="s">
        <v>191</v>
      </c>
      <c r="G7" s="23" t="s">
        <v>192</v>
      </c>
      <c r="H7" s="23" t="s">
        <v>193</v>
      </c>
      <c r="I7" s="23" t="s">
        <v>194</v>
      </c>
      <c r="J7" s="23" t="s">
        <v>195</v>
      </c>
      <c r="K7" s="23" t="s">
        <v>53</v>
      </c>
      <c r="L7" s="4"/>
      <c r="M7" s="4"/>
      <c r="N7" s="4"/>
      <c r="O7" s="4"/>
      <c r="P7" s="4"/>
    </row>
    <row r="8" spans="2:16" ht="15.75" customHeight="1" thickTop="1" x14ac:dyDescent="0.15">
      <c r="B8" s="108" t="s">
        <v>54</v>
      </c>
      <c r="C8" s="109"/>
      <c r="D8" s="16">
        <v>745</v>
      </c>
      <c r="E8" s="7">
        <v>5</v>
      </c>
      <c r="F8" s="10">
        <v>9</v>
      </c>
      <c r="G8" s="10">
        <v>18</v>
      </c>
      <c r="H8" s="10">
        <v>21</v>
      </c>
      <c r="I8" s="10">
        <v>20</v>
      </c>
      <c r="J8" s="10">
        <v>329</v>
      </c>
      <c r="K8" s="10">
        <v>343</v>
      </c>
      <c r="L8" s="3"/>
      <c r="M8" s="3"/>
      <c r="N8" s="3"/>
      <c r="O8" s="3"/>
      <c r="P8" s="3"/>
    </row>
    <row r="9" spans="2:16" ht="15.75" customHeight="1" x14ac:dyDescent="0.15">
      <c r="B9" s="110"/>
      <c r="C9" s="111"/>
      <c r="D9" s="18">
        <v>100</v>
      </c>
      <c r="E9" s="8">
        <v>0.7</v>
      </c>
      <c r="F9" s="11">
        <v>1.2</v>
      </c>
      <c r="G9" s="11">
        <v>2.4</v>
      </c>
      <c r="H9" s="11">
        <v>2.8</v>
      </c>
      <c r="I9" s="11">
        <v>2.7</v>
      </c>
      <c r="J9" s="11">
        <v>44.2</v>
      </c>
      <c r="K9" s="11">
        <v>46</v>
      </c>
      <c r="L9" s="3"/>
      <c r="M9" s="3"/>
      <c r="N9" s="3"/>
      <c r="O9" s="3"/>
      <c r="P9" s="3"/>
    </row>
    <row r="10" spans="2:16" ht="15.75" customHeight="1" x14ac:dyDescent="0.15">
      <c r="B10" s="116" t="s">
        <v>46</v>
      </c>
      <c r="C10" s="115" t="s">
        <v>2</v>
      </c>
      <c r="D10" s="17">
        <v>245</v>
      </c>
      <c r="E10" s="7">
        <v>2</v>
      </c>
      <c r="F10" s="10">
        <v>2</v>
      </c>
      <c r="G10" s="10">
        <v>4</v>
      </c>
      <c r="H10" s="10">
        <v>2</v>
      </c>
      <c r="I10" s="10">
        <v>10</v>
      </c>
      <c r="J10" s="10">
        <v>128</v>
      </c>
      <c r="K10" s="10">
        <v>97</v>
      </c>
      <c r="L10" s="3"/>
      <c r="M10" s="3"/>
      <c r="N10" s="3"/>
      <c r="O10" s="3"/>
      <c r="P10" s="3"/>
    </row>
    <row r="11" spans="2:16" ht="15.75" customHeight="1" x14ac:dyDescent="0.15">
      <c r="B11" s="116"/>
      <c r="C11" s="114" t="s">
        <v>0</v>
      </c>
      <c r="D11" s="33">
        <v>100</v>
      </c>
      <c r="E11" s="34">
        <v>0.8</v>
      </c>
      <c r="F11" s="35">
        <v>0.8</v>
      </c>
      <c r="G11" s="35">
        <v>1.6</v>
      </c>
      <c r="H11" s="35">
        <v>0.8</v>
      </c>
      <c r="I11" s="35">
        <v>4.0999999999999996</v>
      </c>
      <c r="J11" s="35">
        <v>52.2</v>
      </c>
      <c r="K11" s="35">
        <v>39.6</v>
      </c>
      <c r="L11" s="3"/>
      <c r="M11" s="3"/>
      <c r="N11" s="3"/>
      <c r="O11" s="3"/>
      <c r="P11" s="3"/>
    </row>
    <row r="12" spans="2:16" ht="15.75" customHeight="1" x14ac:dyDescent="0.15">
      <c r="B12" s="116"/>
      <c r="C12" s="112" t="s">
        <v>3</v>
      </c>
      <c r="D12" s="16">
        <v>491</v>
      </c>
      <c r="E12" s="27">
        <v>3</v>
      </c>
      <c r="F12" s="28">
        <v>7</v>
      </c>
      <c r="G12" s="28">
        <v>14</v>
      </c>
      <c r="H12" s="28">
        <v>18</v>
      </c>
      <c r="I12" s="28">
        <v>10</v>
      </c>
      <c r="J12" s="28">
        <v>198</v>
      </c>
      <c r="K12" s="28">
        <v>241</v>
      </c>
      <c r="L12" s="3"/>
      <c r="M12" s="3"/>
      <c r="N12" s="3"/>
      <c r="O12" s="3"/>
      <c r="P12" s="3"/>
    </row>
    <row r="13" spans="2:16" ht="15.75" customHeight="1" x14ac:dyDescent="0.15">
      <c r="B13" s="116"/>
      <c r="C13" s="113" t="s">
        <v>0</v>
      </c>
      <c r="D13" s="18">
        <v>100</v>
      </c>
      <c r="E13" s="8">
        <v>0.6</v>
      </c>
      <c r="F13" s="11">
        <v>1.4</v>
      </c>
      <c r="G13" s="11">
        <v>2.9</v>
      </c>
      <c r="H13" s="11">
        <v>3.7</v>
      </c>
      <c r="I13" s="11">
        <v>2</v>
      </c>
      <c r="J13" s="11">
        <v>40.299999999999997</v>
      </c>
      <c r="K13" s="11">
        <v>49.1</v>
      </c>
      <c r="L13" s="3"/>
      <c r="M13" s="3"/>
      <c r="N13" s="3"/>
      <c r="O13" s="3"/>
      <c r="P13" s="3"/>
    </row>
    <row r="14" spans="2:16" ht="15.75" customHeight="1" x14ac:dyDescent="0.15">
      <c r="B14" s="117" t="s">
        <v>47</v>
      </c>
      <c r="C14" s="112" t="s">
        <v>5</v>
      </c>
      <c r="D14" s="17">
        <v>59</v>
      </c>
      <c r="E14" s="7">
        <v>0</v>
      </c>
      <c r="F14" s="10">
        <v>0</v>
      </c>
      <c r="G14" s="10">
        <v>1</v>
      </c>
      <c r="H14" s="10">
        <v>1</v>
      </c>
      <c r="I14" s="10">
        <v>2</v>
      </c>
      <c r="J14" s="10">
        <v>36</v>
      </c>
      <c r="K14" s="10">
        <v>19</v>
      </c>
      <c r="L14" s="3"/>
      <c r="M14" s="3"/>
      <c r="N14" s="3"/>
      <c r="O14" s="3"/>
      <c r="P14" s="3"/>
    </row>
    <row r="15" spans="2:16" ht="15.75" customHeight="1" x14ac:dyDescent="0.15">
      <c r="B15" s="116"/>
      <c r="C15" s="114" t="s">
        <v>0</v>
      </c>
      <c r="D15" s="33">
        <v>100</v>
      </c>
      <c r="E15" s="34">
        <v>0</v>
      </c>
      <c r="F15" s="35">
        <v>0</v>
      </c>
      <c r="G15" s="35">
        <v>1.7</v>
      </c>
      <c r="H15" s="35">
        <v>1.7</v>
      </c>
      <c r="I15" s="35">
        <v>3.4</v>
      </c>
      <c r="J15" s="35">
        <v>61</v>
      </c>
      <c r="K15" s="35">
        <v>32.200000000000003</v>
      </c>
      <c r="L15" s="3"/>
      <c r="M15" s="3"/>
      <c r="N15" s="3"/>
      <c r="O15" s="3"/>
      <c r="P15" s="3"/>
    </row>
    <row r="16" spans="2:16" ht="15.75" customHeight="1" x14ac:dyDescent="0.15">
      <c r="B16" s="116"/>
      <c r="C16" s="112" t="s">
        <v>6</v>
      </c>
      <c r="D16" s="16">
        <v>70</v>
      </c>
      <c r="E16" s="27">
        <v>2</v>
      </c>
      <c r="F16" s="28">
        <v>0</v>
      </c>
      <c r="G16" s="28">
        <v>2</v>
      </c>
      <c r="H16" s="28">
        <v>3</v>
      </c>
      <c r="I16" s="28">
        <v>0</v>
      </c>
      <c r="J16" s="28">
        <v>34</v>
      </c>
      <c r="K16" s="28">
        <v>29</v>
      </c>
      <c r="L16" s="3"/>
      <c r="M16" s="3"/>
      <c r="N16" s="3"/>
      <c r="O16" s="3"/>
      <c r="P16" s="3"/>
    </row>
    <row r="17" spans="2:16" ht="15.75" customHeight="1" x14ac:dyDescent="0.15">
      <c r="B17" s="116"/>
      <c r="C17" s="114" t="s">
        <v>0</v>
      </c>
      <c r="D17" s="33">
        <v>100</v>
      </c>
      <c r="E17" s="34">
        <v>2.9</v>
      </c>
      <c r="F17" s="35">
        <v>0</v>
      </c>
      <c r="G17" s="35">
        <v>2.9</v>
      </c>
      <c r="H17" s="35">
        <v>4.3</v>
      </c>
      <c r="I17" s="35">
        <v>0</v>
      </c>
      <c r="J17" s="35">
        <v>48.6</v>
      </c>
      <c r="K17" s="35">
        <v>41.4</v>
      </c>
      <c r="L17" s="3"/>
      <c r="M17" s="3"/>
      <c r="N17" s="3"/>
      <c r="O17" s="3"/>
      <c r="P17" s="3"/>
    </row>
    <row r="18" spans="2:16" ht="15.75" customHeight="1" x14ac:dyDescent="0.15">
      <c r="B18" s="116"/>
      <c r="C18" s="112" t="s">
        <v>7</v>
      </c>
      <c r="D18" s="16">
        <v>123</v>
      </c>
      <c r="E18" s="27">
        <v>2</v>
      </c>
      <c r="F18" s="28">
        <v>2</v>
      </c>
      <c r="G18" s="28">
        <v>3</v>
      </c>
      <c r="H18" s="28">
        <v>5</v>
      </c>
      <c r="I18" s="28">
        <v>3</v>
      </c>
      <c r="J18" s="28">
        <v>46</v>
      </c>
      <c r="K18" s="28">
        <v>62</v>
      </c>
      <c r="L18" s="3"/>
      <c r="M18" s="3"/>
      <c r="N18" s="3"/>
      <c r="O18" s="3"/>
      <c r="P18" s="3"/>
    </row>
    <row r="19" spans="2:16" ht="15.75" customHeight="1" x14ac:dyDescent="0.15">
      <c r="B19" s="116"/>
      <c r="C19" s="114" t="s">
        <v>0</v>
      </c>
      <c r="D19" s="33">
        <v>100</v>
      </c>
      <c r="E19" s="34">
        <v>1.6</v>
      </c>
      <c r="F19" s="35">
        <v>1.6</v>
      </c>
      <c r="G19" s="35">
        <v>2.4</v>
      </c>
      <c r="H19" s="35">
        <v>4.0999999999999996</v>
      </c>
      <c r="I19" s="35">
        <v>2.4</v>
      </c>
      <c r="J19" s="35">
        <v>37.4</v>
      </c>
      <c r="K19" s="35">
        <v>50.4</v>
      </c>
      <c r="L19" s="3"/>
      <c r="M19" s="3"/>
      <c r="N19" s="3"/>
      <c r="O19" s="3"/>
      <c r="P19" s="3"/>
    </row>
    <row r="20" spans="2:16" ht="15.75" customHeight="1" x14ac:dyDescent="0.15">
      <c r="B20" s="116"/>
      <c r="C20" s="112" t="s">
        <v>8</v>
      </c>
      <c r="D20" s="16">
        <v>195</v>
      </c>
      <c r="E20" s="27">
        <v>0</v>
      </c>
      <c r="F20" s="28">
        <v>5</v>
      </c>
      <c r="G20" s="28">
        <v>3</v>
      </c>
      <c r="H20" s="28">
        <v>4</v>
      </c>
      <c r="I20" s="28">
        <v>9</v>
      </c>
      <c r="J20" s="28">
        <v>77</v>
      </c>
      <c r="K20" s="28">
        <v>97</v>
      </c>
      <c r="L20" s="3"/>
      <c r="M20" s="3"/>
      <c r="N20" s="3"/>
      <c r="O20" s="3"/>
      <c r="P20" s="3"/>
    </row>
    <row r="21" spans="2:16" ht="15.75" customHeight="1" x14ac:dyDescent="0.15">
      <c r="B21" s="116"/>
      <c r="C21" s="114" t="s">
        <v>0</v>
      </c>
      <c r="D21" s="33">
        <v>100</v>
      </c>
      <c r="E21" s="34">
        <v>0</v>
      </c>
      <c r="F21" s="35">
        <v>2.6</v>
      </c>
      <c r="G21" s="35">
        <v>1.5</v>
      </c>
      <c r="H21" s="35">
        <v>2.1</v>
      </c>
      <c r="I21" s="35">
        <v>4.5999999999999996</v>
      </c>
      <c r="J21" s="35">
        <v>39.5</v>
      </c>
      <c r="K21" s="35">
        <v>49.7</v>
      </c>
      <c r="L21" s="3"/>
      <c r="M21" s="3"/>
      <c r="N21" s="3"/>
      <c r="O21" s="3"/>
      <c r="P21" s="3"/>
    </row>
    <row r="22" spans="2:16" ht="15.75" customHeight="1" x14ac:dyDescent="0.15">
      <c r="B22" s="116"/>
      <c r="C22" s="112" t="s">
        <v>9</v>
      </c>
      <c r="D22" s="16">
        <v>287</v>
      </c>
      <c r="E22" s="27">
        <v>1</v>
      </c>
      <c r="F22" s="28">
        <v>2</v>
      </c>
      <c r="G22" s="28">
        <v>9</v>
      </c>
      <c r="H22" s="28">
        <v>7</v>
      </c>
      <c r="I22" s="28">
        <v>6</v>
      </c>
      <c r="J22" s="28">
        <v>133</v>
      </c>
      <c r="K22" s="28">
        <v>129</v>
      </c>
      <c r="L22" s="3"/>
      <c r="M22" s="3"/>
      <c r="N22" s="3"/>
      <c r="O22" s="3"/>
      <c r="P22" s="3"/>
    </row>
    <row r="23" spans="2:16" ht="15.75" customHeight="1" x14ac:dyDescent="0.15">
      <c r="B23" s="118"/>
      <c r="C23" s="113" t="s">
        <v>0</v>
      </c>
      <c r="D23" s="18">
        <v>100</v>
      </c>
      <c r="E23" s="8">
        <v>0.3</v>
      </c>
      <c r="F23" s="11">
        <v>0.7</v>
      </c>
      <c r="G23" s="11">
        <v>3.1</v>
      </c>
      <c r="H23" s="11">
        <v>2.4</v>
      </c>
      <c r="I23" s="11">
        <v>2.1</v>
      </c>
      <c r="J23" s="11">
        <v>46.3</v>
      </c>
      <c r="K23" s="11">
        <v>44.9</v>
      </c>
      <c r="L23" s="3"/>
      <c r="M23" s="3"/>
      <c r="N23" s="3"/>
      <c r="O23" s="3"/>
      <c r="P23" s="3"/>
    </row>
    <row r="24" spans="2:16" ht="15.75" customHeight="1" x14ac:dyDescent="0.15">
      <c r="B24" s="3"/>
      <c r="C24" s="3"/>
      <c r="D24" s="3"/>
      <c r="E24" s="3"/>
      <c r="F24" s="3"/>
      <c r="G24" s="3"/>
      <c r="H24" s="3"/>
      <c r="I24" s="3"/>
      <c r="J24" s="3"/>
      <c r="K24" s="3"/>
      <c r="L24" s="3"/>
      <c r="M24" s="3"/>
      <c r="N24" s="3"/>
      <c r="O24" s="3"/>
      <c r="P24" s="3"/>
    </row>
    <row r="25" spans="2:16" ht="15.75" customHeight="1" x14ac:dyDescent="0.15">
      <c r="B25" s="3"/>
      <c r="C25" s="3"/>
      <c r="D25" s="3"/>
      <c r="E25" s="3"/>
      <c r="F25" s="3"/>
      <c r="G25" s="3"/>
      <c r="H25" s="3"/>
      <c r="I25" s="3"/>
      <c r="J25" s="3"/>
      <c r="K25" s="3"/>
      <c r="L25" s="3"/>
      <c r="M25" s="3"/>
      <c r="N25" s="3"/>
      <c r="O25" s="3"/>
      <c r="P25" s="3"/>
    </row>
    <row r="26" spans="2:16" ht="15.75" customHeight="1" x14ac:dyDescent="0.15">
      <c r="B26" s="3"/>
      <c r="C26" s="3"/>
      <c r="D26" s="3"/>
      <c r="E26" s="3"/>
      <c r="F26" s="3"/>
      <c r="G26" s="3"/>
      <c r="H26" s="3"/>
      <c r="I26" s="3"/>
      <c r="J26" s="3"/>
      <c r="K26" s="3"/>
      <c r="L26" s="3"/>
      <c r="M26" s="3"/>
      <c r="N26" s="3"/>
      <c r="O26" s="3"/>
      <c r="P26" s="3"/>
    </row>
    <row r="27" spans="2:16" ht="15.75" customHeight="1" x14ac:dyDescent="0.15">
      <c r="B27" s="3"/>
      <c r="C27" s="3"/>
      <c r="D27" s="3"/>
      <c r="E27" s="3"/>
      <c r="F27" s="3"/>
      <c r="G27" s="3"/>
      <c r="H27" s="3"/>
      <c r="I27" s="3"/>
      <c r="J27" s="3"/>
      <c r="K27" s="3"/>
      <c r="L27" s="3"/>
      <c r="M27" s="3"/>
      <c r="N27" s="3"/>
      <c r="O27" s="3"/>
      <c r="P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K9">
    <cfRule type="top10" dxfId="2380" priority="2254" rank="1"/>
  </conditionalFormatting>
  <conditionalFormatting sqref="E11:K11">
    <cfRule type="top10" dxfId="2379" priority="2255" rank="1"/>
  </conditionalFormatting>
  <conditionalFormatting sqref="E13:K13">
    <cfRule type="top10" dxfId="2378" priority="2256" rank="1"/>
  </conditionalFormatting>
  <conditionalFormatting sqref="E15:K15">
    <cfRule type="top10" dxfId="2377" priority="2257" rank="1"/>
  </conditionalFormatting>
  <conditionalFormatting sqref="E17:K17">
    <cfRule type="top10" dxfId="2376" priority="2258" rank="1"/>
  </conditionalFormatting>
  <conditionalFormatting sqref="E19:K19">
    <cfRule type="top10" dxfId="2375" priority="2259" rank="1"/>
  </conditionalFormatting>
  <conditionalFormatting sqref="E21:K21">
    <cfRule type="top10" dxfId="2374" priority="2260" rank="1"/>
  </conditionalFormatting>
  <conditionalFormatting sqref="E23:K23">
    <cfRule type="top10" dxfId="2373" priority="2261" rank="1"/>
  </conditionalFormatting>
  <pageMargins left="0.7" right="0.7" top="0.75" bottom="0.75" header="0.3" footer="0.3"/>
  <pageSetup paperSize="9" orientation="landscape" r:id="rId1"/>
  <headerFoot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8" ht="15.75" customHeight="1" x14ac:dyDescent="0.15">
      <c r="B2" s="1" t="s">
        <v>613</v>
      </c>
    </row>
    <row r="3" spans="2:8" ht="15.75" customHeight="1" x14ac:dyDescent="0.15">
      <c r="B3" s="1" t="s">
        <v>424</v>
      </c>
    </row>
    <row r="4" spans="2:8" ht="15.75" customHeight="1" x14ac:dyDescent="0.15">
      <c r="B4" s="1" t="s">
        <v>616</v>
      </c>
    </row>
    <row r="5" spans="2:8" ht="15.75" customHeight="1" x14ac:dyDescent="0.15">
      <c r="B5" s="1" t="s">
        <v>615</v>
      </c>
    </row>
    <row r="6" spans="2:8" ht="4.5" customHeight="1" x14ac:dyDescent="0.15">
      <c r="B6" s="60"/>
      <c r="C6" s="61"/>
      <c r="D6" s="62"/>
      <c r="E6" s="63"/>
      <c r="F6" s="64"/>
      <c r="G6" s="64"/>
      <c r="H6" s="64"/>
    </row>
    <row r="7" spans="2:8" s="2" customFormat="1" ht="118.5" customHeight="1" thickBot="1" x14ac:dyDescent="0.2">
      <c r="B7" s="66"/>
      <c r="C7" s="56" t="s">
        <v>427</v>
      </c>
      <c r="D7" s="57" t="s">
        <v>52</v>
      </c>
      <c r="E7" s="90" t="s">
        <v>646</v>
      </c>
      <c r="F7" s="91" t="s">
        <v>283</v>
      </c>
      <c r="G7" s="91" t="s">
        <v>284</v>
      </c>
      <c r="H7" s="91" t="s">
        <v>53</v>
      </c>
    </row>
    <row r="8" spans="2:8" ht="15.75" customHeight="1" thickTop="1" x14ac:dyDescent="0.15">
      <c r="B8" s="144" t="s">
        <v>428</v>
      </c>
      <c r="C8" s="145"/>
      <c r="D8" s="93">
        <v>3480</v>
      </c>
      <c r="E8" s="46">
        <v>77</v>
      </c>
      <c r="F8" s="28">
        <v>128</v>
      </c>
      <c r="G8" s="28">
        <v>3225</v>
      </c>
      <c r="H8" s="28">
        <v>50</v>
      </c>
    </row>
    <row r="9" spans="2:8" ht="15.75" customHeight="1" x14ac:dyDescent="0.15">
      <c r="B9" s="124"/>
      <c r="C9" s="125"/>
      <c r="D9" s="88">
        <v>100</v>
      </c>
      <c r="E9" s="70">
        <v>2.2000000000000002</v>
      </c>
      <c r="F9" s="36">
        <v>3.7</v>
      </c>
      <c r="G9" s="36">
        <v>92.7</v>
      </c>
      <c r="H9" s="36">
        <v>1.4</v>
      </c>
    </row>
    <row r="10" spans="2:8" ht="15.75" customHeight="1" x14ac:dyDescent="0.15">
      <c r="B10" s="126" t="s">
        <v>429</v>
      </c>
      <c r="C10" s="129" t="s">
        <v>2</v>
      </c>
      <c r="D10" s="51">
        <v>961</v>
      </c>
      <c r="E10" s="48">
        <v>28</v>
      </c>
      <c r="F10" s="40">
        <v>38</v>
      </c>
      <c r="G10" s="40">
        <v>881</v>
      </c>
      <c r="H10" s="40">
        <v>14</v>
      </c>
    </row>
    <row r="11" spans="2:8" ht="15.75" customHeight="1" x14ac:dyDescent="0.15">
      <c r="B11" s="127"/>
      <c r="C11" s="130"/>
      <c r="D11" s="53">
        <v>100</v>
      </c>
      <c r="E11" s="49">
        <v>2.9</v>
      </c>
      <c r="F11" s="35">
        <v>4</v>
      </c>
      <c r="G11" s="35">
        <v>91.7</v>
      </c>
      <c r="H11" s="35">
        <v>1.5</v>
      </c>
    </row>
    <row r="12" spans="2:8" ht="15.75" customHeight="1" x14ac:dyDescent="0.15">
      <c r="B12" s="127"/>
      <c r="C12" s="131" t="s">
        <v>3</v>
      </c>
      <c r="D12" s="54">
        <v>2484</v>
      </c>
      <c r="E12" s="46">
        <v>49</v>
      </c>
      <c r="F12" s="28">
        <v>89</v>
      </c>
      <c r="G12" s="28">
        <v>2310</v>
      </c>
      <c r="H12" s="28">
        <v>36</v>
      </c>
    </row>
    <row r="13" spans="2:8" ht="15.75" customHeight="1" x14ac:dyDescent="0.15">
      <c r="B13" s="128"/>
      <c r="C13" s="132"/>
      <c r="D13" s="52">
        <v>100</v>
      </c>
      <c r="E13" s="47">
        <v>2</v>
      </c>
      <c r="F13" s="39">
        <v>3.6</v>
      </c>
      <c r="G13" s="39">
        <v>93</v>
      </c>
      <c r="H13" s="39">
        <v>1.4</v>
      </c>
    </row>
    <row r="14" spans="2:8" ht="15.75" customHeight="1" x14ac:dyDescent="0.15">
      <c r="B14" s="126" t="s">
        <v>4</v>
      </c>
      <c r="C14" s="129" t="s">
        <v>430</v>
      </c>
      <c r="D14" s="51">
        <v>24</v>
      </c>
      <c r="E14" s="48">
        <v>0</v>
      </c>
      <c r="F14" s="40">
        <v>2</v>
      </c>
      <c r="G14" s="40">
        <v>20</v>
      </c>
      <c r="H14" s="40">
        <v>2</v>
      </c>
    </row>
    <row r="15" spans="2:8" ht="15.75" customHeight="1" x14ac:dyDescent="0.15">
      <c r="B15" s="127"/>
      <c r="C15" s="130"/>
      <c r="D15" s="53">
        <v>100</v>
      </c>
      <c r="E15" s="49">
        <v>0</v>
      </c>
      <c r="F15" s="35">
        <v>8.3000000000000007</v>
      </c>
      <c r="G15" s="35">
        <v>83.3</v>
      </c>
      <c r="H15" s="35">
        <v>8.3000000000000007</v>
      </c>
    </row>
    <row r="16" spans="2:8" ht="15.75" customHeight="1" x14ac:dyDescent="0.15">
      <c r="B16" s="127"/>
      <c r="C16" s="136" t="s">
        <v>431</v>
      </c>
      <c r="D16" s="54">
        <v>47</v>
      </c>
      <c r="E16" s="46">
        <v>1</v>
      </c>
      <c r="F16" s="28">
        <v>6</v>
      </c>
      <c r="G16" s="28">
        <v>40</v>
      </c>
      <c r="H16" s="28">
        <v>0</v>
      </c>
    </row>
    <row r="17" spans="2:8" ht="15.75" customHeight="1" x14ac:dyDescent="0.15">
      <c r="B17" s="127"/>
      <c r="C17" s="130"/>
      <c r="D17" s="53">
        <v>100</v>
      </c>
      <c r="E17" s="49">
        <v>2.1</v>
      </c>
      <c r="F17" s="35">
        <v>12.8</v>
      </c>
      <c r="G17" s="35">
        <v>85.1</v>
      </c>
      <c r="H17" s="35">
        <v>0</v>
      </c>
    </row>
    <row r="18" spans="2:8" ht="15.75" customHeight="1" x14ac:dyDescent="0.15">
      <c r="B18" s="127"/>
      <c r="C18" s="131" t="s">
        <v>432</v>
      </c>
      <c r="D18" s="54">
        <v>100</v>
      </c>
      <c r="E18" s="46">
        <v>5</v>
      </c>
      <c r="F18" s="28">
        <v>4</v>
      </c>
      <c r="G18" s="28">
        <v>90</v>
      </c>
      <c r="H18" s="28">
        <v>1</v>
      </c>
    </row>
    <row r="19" spans="2:8" ht="15.75" customHeight="1" x14ac:dyDescent="0.15">
      <c r="B19" s="127"/>
      <c r="C19" s="130"/>
      <c r="D19" s="53">
        <v>100</v>
      </c>
      <c r="E19" s="49">
        <v>5</v>
      </c>
      <c r="F19" s="35">
        <v>4</v>
      </c>
      <c r="G19" s="35">
        <v>90</v>
      </c>
      <c r="H19" s="35">
        <v>1</v>
      </c>
    </row>
    <row r="20" spans="2:8" ht="15.75" customHeight="1" x14ac:dyDescent="0.15">
      <c r="B20" s="127"/>
      <c r="C20" s="131" t="s">
        <v>433</v>
      </c>
      <c r="D20" s="54">
        <v>316</v>
      </c>
      <c r="E20" s="46">
        <v>9</v>
      </c>
      <c r="F20" s="28">
        <v>17</v>
      </c>
      <c r="G20" s="28">
        <v>288</v>
      </c>
      <c r="H20" s="28">
        <v>2</v>
      </c>
    </row>
    <row r="21" spans="2:8" ht="15.75" customHeight="1" x14ac:dyDescent="0.15">
      <c r="B21" s="127"/>
      <c r="C21" s="130"/>
      <c r="D21" s="53">
        <v>100</v>
      </c>
      <c r="E21" s="49">
        <v>2.8</v>
      </c>
      <c r="F21" s="35">
        <v>5.4</v>
      </c>
      <c r="G21" s="35">
        <v>91.1</v>
      </c>
      <c r="H21" s="35">
        <v>0.6</v>
      </c>
    </row>
    <row r="22" spans="2:8" ht="15.75" customHeight="1" x14ac:dyDescent="0.15">
      <c r="B22" s="127"/>
      <c r="C22" s="131" t="s">
        <v>434</v>
      </c>
      <c r="D22" s="54">
        <v>675</v>
      </c>
      <c r="E22" s="46">
        <v>16</v>
      </c>
      <c r="F22" s="28">
        <v>29</v>
      </c>
      <c r="G22" s="28">
        <v>616</v>
      </c>
      <c r="H22" s="28">
        <v>14</v>
      </c>
    </row>
    <row r="23" spans="2:8" ht="15.75" customHeight="1" x14ac:dyDescent="0.15">
      <c r="B23" s="127"/>
      <c r="C23" s="130"/>
      <c r="D23" s="53">
        <v>100</v>
      </c>
      <c r="E23" s="49">
        <v>2.4</v>
      </c>
      <c r="F23" s="35">
        <v>4.3</v>
      </c>
      <c r="G23" s="35">
        <v>91.3</v>
      </c>
      <c r="H23" s="35">
        <v>2.1</v>
      </c>
    </row>
    <row r="24" spans="2:8" ht="15.75" customHeight="1" x14ac:dyDescent="0.15">
      <c r="B24" s="127"/>
      <c r="C24" s="131" t="s">
        <v>435</v>
      </c>
      <c r="D24" s="54">
        <v>1130</v>
      </c>
      <c r="E24" s="46">
        <v>33</v>
      </c>
      <c r="F24" s="28">
        <v>40</v>
      </c>
      <c r="G24" s="28">
        <v>1042</v>
      </c>
      <c r="H24" s="28">
        <v>15</v>
      </c>
    </row>
    <row r="25" spans="2:8" ht="15.75" customHeight="1" x14ac:dyDescent="0.15">
      <c r="B25" s="127"/>
      <c r="C25" s="130"/>
      <c r="D25" s="53">
        <v>100</v>
      </c>
      <c r="E25" s="49">
        <v>2.9</v>
      </c>
      <c r="F25" s="35">
        <v>3.5</v>
      </c>
      <c r="G25" s="35">
        <v>92.2</v>
      </c>
      <c r="H25" s="35">
        <v>1.3</v>
      </c>
    </row>
    <row r="26" spans="2:8" ht="15.75" customHeight="1" x14ac:dyDescent="0.15">
      <c r="B26" s="127"/>
      <c r="C26" s="131" t="s">
        <v>436</v>
      </c>
      <c r="D26" s="54">
        <v>1119</v>
      </c>
      <c r="E26" s="46">
        <v>13</v>
      </c>
      <c r="F26" s="28">
        <v>28</v>
      </c>
      <c r="G26" s="28">
        <v>1062</v>
      </c>
      <c r="H26" s="28">
        <v>16</v>
      </c>
    </row>
    <row r="27" spans="2:8" ht="15.75" customHeight="1" x14ac:dyDescent="0.15">
      <c r="B27" s="128"/>
      <c r="C27" s="132"/>
      <c r="D27" s="52">
        <v>100</v>
      </c>
      <c r="E27" s="47">
        <v>1.2</v>
      </c>
      <c r="F27" s="39">
        <v>2.5</v>
      </c>
      <c r="G27" s="39">
        <v>94.9</v>
      </c>
      <c r="H27" s="39">
        <v>1.4</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H9">
    <cfRule type="top10" dxfId="1496" priority="858" rank="1"/>
  </conditionalFormatting>
  <conditionalFormatting sqref="E11:H11">
    <cfRule type="top10" dxfId="1495" priority="859" rank="1"/>
  </conditionalFormatting>
  <conditionalFormatting sqref="E13:H13">
    <cfRule type="top10" dxfId="1494" priority="860" rank="1"/>
  </conditionalFormatting>
  <conditionalFormatting sqref="E15:H15">
    <cfRule type="top10" dxfId="1493" priority="861" rank="1"/>
  </conditionalFormatting>
  <conditionalFormatting sqref="E17:H17">
    <cfRule type="top10" dxfId="1492" priority="862" rank="1"/>
  </conditionalFormatting>
  <conditionalFormatting sqref="E19:H19">
    <cfRule type="top10" dxfId="1491" priority="863" rank="1"/>
  </conditionalFormatting>
  <conditionalFormatting sqref="E21:H21">
    <cfRule type="top10" dxfId="1490" priority="864" rank="1"/>
  </conditionalFormatting>
  <conditionalFormatting sqref="E23:H23">
    <cfRule type="top10" dxfId="1489" priority="865" rank="1"/>
  </conditionalFormatting>
  <conditionalFormatting sqref="E25:H25">
    <cfRule type="top10" dxfId="1488" priority="866" rank="1"/>
  </conditionalFormatting>
  <conditionalFormatting sqref="E27:H27">
    <cfRule type="top10" dxfId="1487" priority="867" rank="1"/>
  </conditionalFormatting>
  <pageMargins left="0.7" right="0.7" top="0.75" bottom="0.75" header="0.3" footer="0.3"/>
  <pageSetup paperSize="9" orientation="landscape" r:id="rId1"/>
  <headerFooter>
    <oddFooter>&amp;C&amp;P</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28"/>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21" ht="15.75" customHeight="1" x14ac:dyDescent="0.15">
      <c r="B2" s="1" t="s">
        <v>613</v>
      </c>
    </row>
    <row r="3" spans="2:21" ht="15.75" customHeight="1" x14ac:dyDescent="0.15">
      <c r="B3" s="1" t="s">
        <v>424</v>
      </c>
    </row>
    <row r="4" spans="2:21" ht="15.75" customHeight="1" x14ac:dyDescent="0.15">
      <c r="B4" s="1" t="s">
        <v>617</v>
      </c>
    </row>
    <row r="5" spans="2:21" ht="15.75" customHeight="1" x14ac:dyDescent="0.15">
      <c r="B5" s="1" t="s">
        <v>618</v>
      </c>
    </row>
    <row r="6" spans="2:21" ht="4.5" customHeight="1" x14ac:dyDescent="0.15">
      <c r="B6" s="60"/>
      <c r="C6" s="61"/>
      <c r="D6" s="62"/>
      <c r="E6" s="63"/>
      <c r="F6" s="64"/>
      <c r="G6" s="64"/>
      <c r="H6" s="64"/>
      <c r="I6" s="64"/>
      <c r="J6" s="64"/>
      <c r="K6" s="64"/>
      <c r="L6" s="64"/>
      <c r="M6" s="64"/>
      <c r="N6" s="64"/>
      <c r="O6" s="64"/>
      <c r="P6" s="64"/>
      <c r="Q6" s="64"/>
      <c r="R6" s="64"/>
      <c r="S6" s="64"/>
      <c r="T6" s="65"/>
      <c r="U6" s="3"/>
    </row>
    <row r="7" spans="2:21" s="2" customFormat="1" ht="118.5" customHeight="1" thickBot="1" x14ac:dyDescent="0.2">
      <c r="B7" s="66"/>
      <c r="C7" s="56" t="s">
        <v>427</v>
      </c>
      <c r="D7" s="57" t="s">
        <v>52</v>
      </c>
      <c r="E7" s="90" t="s">
        <v>645</v>
      </c>
      <c r="F7" s="91" t="s">
        <v>271</v>
      </c>
      <c r="G7" s="91" t="s">
        <v>272</v>
      </c>
      <c r="H7" s="91" t="s">
        <v>273</v>
      </c>
      <c r="I7" s="91" t="s">
        <v>274</v>
      </c>
      <c r="J7" s="91" t="s">
        <v>275</v>
      </c>
      <c r="K7" s="91" t="s">
        <v>276</v>
      </c>
      <c r="L7" s="91" t="s">
        <v>277</v>
      </c>
      <c r="M7" s="91" t="s">
        <v>278</v>
      </c>
      <c r="N7" s="91" t="s">
        <v>279</v>
      </c>
      <c r="O7" s="91" t="s">
        <v>280</v>
      </c>
      <c r="P7" s="91" t="s">
        <v>281</v>
      </c>
      <c r="Q7" s="91" t="s">
        <v>282</v>
      </c>
      <c r="R7" s="91" t="s">
        <v>44</v>
      </c>
      <c r="S7" s="91" t="s">
        <v>74</v>
      </c>
      <c r="T7" s="92" t="s">
        <v>53</v>
      </c>
      <c r="U7" s="4"/>
    </row>
    <row r="8" spans="2:21" ht="15.75" customHeight="1" thickTop="1" x14ac:dyDescent="0.15">
      <c r="B8" s="144" t="s">
        <v>428</v>
      </c>
      <c r="C8" s="145"/>
      <c r="D8" s="93">
        <v>3353</v>
      </c>
      <c r="E8" s="46">
        <v>486</v>
      </c>
      <c r="F8" s="28">
        <v>311</v>
      </c>
      <c r="G8" s="28">
        <v>102</v>
      </c>
      <c r="H8" s="28">
        <v>136</v>
      </c>
      <c r="I8" s="28">
        <v>252</v>
      </c>
      <c r="J8" s="28">
        <v>2681</v>
      </c>
      <c r="K8" s="28">
        <v>92</v>
      </c>
      <c r="L8" s="28">
        <v>281</v>
      </c>
      <c r="M8" s="28">
        <v>48</v>
      </c>
      <c r="N8" s="28">
        <v>233</v>
      </c>
      <c r="O8" s="28">
        <v>640</v>
      </c>
      <c r="P8" s="28">
        <v>53</v>
      </c>
      <c r="Q8" s="28">
        <v>581</v>
      </c>
      <c r="R8" s="28">
        <v>242</v>
      </c>
      <c r="S8" s="28">
        <v>6</v>
      </c>
      <c r="T8" s="44">
        <v>222</v>
      </c>
      <c r="U8" s="3"/>
    </row>
    <row r="9" spans="2:21" ht="15.75" customHeight="1" x14ac:dyDescent="0.15">
      <c r="B9" s="124"/>
      <c r="C9" s="125"/>
      <c r="D9" s="88">
        <v>100</v>
      </c>
      <c r="E9" s="70">
        <v>14.5</v>
      </c>
      <c r="F9" s="36">
        <v>9.3000000000000007</v>
      </c>
      <c r="G9" s="36">
        <v>3</v>
      </c>
      <c r="H9" s="36">
        <v>4.0999999999999996</v>
      </c>
      <c r="I9" s="36">
        <v>7.5</v>
      </c>
      <c r="J9" s="36">
        <v>80</v>
      </c>
      <c r="K9" s="36">
        <v>2.7</v>
      </c>
      <c r="L9" s="36">
        <v>8.4</v>
      </c>
      <c r="M9" s="36">
        <v>1.4</v>
      </c>
      <c r="N9" s="36">
        <v>6.9</v>
      </c>
      <c r="O9" s="36">
        <v>19.100000000000001</v>
      </c>
      <c r="P9" s="36">
        <v>1.6</v>
      </c>
      <c r="Q9" s="36">
        <v>17.3</v>
      </c>
      <c r="R9" s="36">
        <v>7.2</v>
      </c>
      <c r="S9" s="36">
        <v>0.2</v>
      </c>
      <c r="T9" s="89">
        <v>6.6</v>
      </c>
      <c r="U9" s="3"/>
    </row>
    <row r="10" spans="2:21" ht="15.75" customHeight="1" x14ac:dyDescent="0.15">
      <c r="B10" s="126" t="s">
        <v>429</v>
      </c>
      <c r="C10" s="129" t="s">
        <v>2</v>
      </c>
      <c r="D10" s="51">
        <v>919</v>
      </c>
      <c r="E10" s="48">
        <v>195</v>
      </c>
      <c r="F10" s="40">
        <v>101</v>
      </c>
      <c r="G10" s="40">
        <v>51</v>
      </c>
      <c r="H10" s="40">
        <v>68</v>
      </c>
      <c r="I10" s="40">
        <v>43</v>
      </c>
      <c r="J10" s="40">
        <v>732</v>
      </c>
      <c r="K10" s="40">
        <v>44</v>
      </c>
      <c r="L10" s="40">
        <v>94</v>
      </c>
      <c r="M10" s="40">
        <v>18</v>
      </c>
      <c r="N10" s="40">
        <v>82</v>
      </c>
      <c r="O10" s="40">
        <v>106</v>
      </c>
      <c r="P10" s="40">
        <v>17</v>
      </c>
      <c r="Q10" s="40">
        <v>140</v>
      </c>
      <c r="R10" s="40">
        <v>81</v>
      </c>
      <c r="S10" s="40">
        <v>2</v>
      </c>
      <c r="T10" s="41">
        <v>60</v>
      </c>
      <c r="U10" s="3"/>
    </row>
    <row r="11" spans="2:21" ht="15.75" customHeight="1" x14ac:dyDescent="0.15">
      <c r="B11" s="127"/>
      <c r="C11" s="130"/>
      <c r="D11" s="53">
        <v>100</v>
      </c>
      <c r="E11" s="49">
        <v>21.2</v>
      </c>
      <c r="F11" s="35">
        <v>11</v>
      </c>
      <c r="G11" s="35">
        <v>5.5</v>
      </c>
      <c r="H11" s="35">
        <v>7.4</v>
      </c>
      <c r="I11" s="35">
        <v>4.7</v>
      </c>
      <c r="J11" s="35">
        <v>79.7</v>
      </c>
      <c r="K11" s="35">
        <v>4.8</v>
      </c>
      <c r="L11" s="35">
        <v>10.199999999999999</v>
      </c>
      <c r="M11" s="35">
        <v>2</v>
      </c>
      <c r="N11" s="35">
        <v>8.9</v>
      </c>
      <c r="O11" s="35">
        <v>11.5</v>
      </c>
      <c r="P11" s="35">
        <v>1.8</v>
      </c>
      <c r="Q11" s="35">
        <v>15.2</v>
      </c>
      <c r="R11" s="35">
        <v>8.8000000000000007</v>
      </c>
      <c r="S11" s="35">
        <v>0.2</v>
      </c>
      <c r="T11" s="43">
        <v>6.5</v>
      </c>
      <c r="U11" s="3"/>
    </row>
    <row r="12" spans="2:21" ht="15.75" customHeight="1" x14ac:dyDescent="0.15">
      <c r="B12" s="127"/>
      <c r="C12" s="131" t="s">
        <v>3</v>
      </c>
      <c r="D12" s="54">
        <v>2399</v>
      </c>
      <c r="E12" s="46">
        <v>281</v>
      </c>
      <c r="F12" s="28">
        <v>206</v>
      </c>
      <c r="G12" s="28">
        <v>51</v>
      </c>
      <c r="H12" s="28">
        <v>67</v>
      </c>
      <c r="I12" s="28">
        <v>207</v>
      </c>
      <c r="J12" s="28">
        <v>1921</v>
      </c>
      <c r="K12" s="28">
        <v>48</v>
      </c>
      <c r="L12" s="28">
        <v>184</v>
      </c>
      <c r="M12" s="28">
        <v>30</v>
      </c>
      <c r="N12" s="28">
        <v>150</v>
      </c>
      <c r="O12" s="28">
        <v>525</v>
      </c>
      <c r="P12" s="28">
        <v>36</v>
      </c>
      <c r="Q12" s="28">
        <v>437</v>
      </c>
      <c r="R12" s="28">
        <v>159</v>
      </c>
      <c r="S12" s="28">
        <v>4</v>
      </c>
      <c r="T12" s="44">
        <v>161</v>
      </c>
      <c r="U12" s="3"/>
    </row>
    <row r="13" spans="2:21" ht="15.75" customHeight="1" x14ac:dyDescent="0.15">
      <c r="B13" s="128"/>
      <c r="C13" s="132"/>
      <c r="D13" s="52">
        <v>100</v>
      </c>
      <c r="E13" s="47">
        <v>11.7</v>
      </c>
      <c r="F13" s="39">
        <v>8.6</v>
      </c>
      <c r="G13" s="39">
        <v>2.1</v>
      </c>
      <c r="H13" s="39">
        <v>2.8</v>
      </c>
      <c r="I13" s="39">
        <v>8.6</v>
      </c>
      <c r="J13" s="39">
        <v>80.099999999999994</v>
      </c>
      <c r="K13" s="39">
        <v>2</v>
      </c>
      <c r="L13" s="39">
        <v>7.7</v>
      </c>
      <c r="M13" s="39">
        <v>1.3</v>
      </c>
      <c r="N13" s="39">
        <v>6.3</v>
      </c>
      <c r="O13" s="39">
        <v>21.9</v>
      </c>
      <c r="P13" s="39">
        <v>1.5</v>
      </c>
      <c r="Q13" s="39">
        <v>18.2</v>
      </c>
      <c r="R13" s="39">
        <v>6.6</v>
      </c>
      <c r="S13" s="39">
        <v>0.2</v>
      </c>
      <c r="T13" s="42">
        <v>6.7</v>
      </c>
      <c r="U13" s="3"/>
    </row>
    <row r="14" spans="2:21" ht="15.75" customHeight="1" x14ac:dyDescent="0.15">
      <c r="B14" s="126" t="s">
        <v>4</v>
      </c>
      <c r="C14" s="129" t="s">
        <v>430</v>
      </c>
      <c r="D14" s="51">
        <v>22</v>
      </c>
      <c r="E14" s="48">
        <v>4</v>
      </c>
      <c r="F14" s="40">
        <v>3</v>
      </c>
      <c r="G14" s="40">
        <v>0</v>
      </c>
      <c r="H14" s="40">
        <v>1</v>
      </c>
      <c r="I14" s="40">
        <v>1</v>
      </c>
      <c r="J14" s="40">
        <v>20</v>
      </c>
      <c r="K14" s="40">
        <v>1</v>
      </c>
      <c r="L14" s="40">
        <v>6</v>
      </c>
      <c r="M14" s="40">
        <v>1</v>
      </c>
      <c r="N14" s="40">
        <v>3</v>
      </c>
      <c r="O14" s="40">
        <v>4</v>
      </c>
      <c r="P14" s="40">
        <v>0</v>
      </c>
      <c r="Q14" s="40">
        <v>2</v>
      </c>
      <c r="R14" s="40">
        <v>0</v>
      </c>
      <c r="S14" s="40">
        <v>0</v>
      </c>
      <c r="T14" s="41">
        <v>1</v>
      </c>
      <c r="U14" s="3"/>
    </row>
    <row r="15" spans="2:21" ht="15.75" customHeight="1" x14ac:dyDescent="0.15">
      <c r="B15" s="127"/>
      <c r="C15" s="130"/>
      <c r="D15" s="53">
        <v>100</v>
      </c>
      <c r="E15" s="49">
        <v>18.2</v>
      </c>
      <c r="F15" s="35">
        <v>13.6</v>
      </c>
      <c r="G15" s="35">
        <v>0</v>
      </c>
      <c r="H15" s="35">
        <v>4.5</v>
      </c>
      <c r="I15" s="35">
        <v>4.5</v>
      </c>
      <c r="J15" s="35">
        <v>90.9</v>
      </c>
      <c r="K15" s="35">
        <v>4.5</v>
      </c>
      <c r="L15" s="35">
        <v>27.3</v>
      </c>
      <c r="M15" s="35">
        <v>4.5</v>
      </c>
      <c r="N15" s="35">
        <v>13.6</v>
      </c>
      <c r="O15" s="35">
        <v>18.2</v>
      </c>
      <c r="P15" s="35">
        <v>0</v>
      </c>
      <c r="Q15" s="35">
        <v>9.1</v>
      </c>
      <c r="R15" s="35">
        <v>0</v>
      </c>
      <c r="S15" s="35">
        <v>0</v>
      </c>
      <c r="T15" s="43">
        <v>4.5</v>
      </c>
      <c r="U15" s="3"/>
    </row>
    <row r="16" spans="2:21" ht="15.75" customHeight="1" x14ac:dyDescent="0.15">
      <c r="B16" s="127"/>
      <c r="C16" s="136" t="s">
        <v>431</v>
      </c>
      <c r="D16" s="54">
        <v>46</v>
      </c>
      <c r="E16" s="46">
        <v>12</v>
      </c>
      <c r="F16" s="28">
        <v>3</v>
      </c>
      <c r="G16" s="28">
        <v>3</v>
      </c>
      <c r="H16" s="28">
        <v>1</v>
      </c>
      <c r="I16" s="28">
        <v>0</v>
      </c>
      <c r="J16" s="28">
        <v>36</v>
      </c>
      <c r="K16" s="28">
        <v>2</v>
      </c>
      <c r="L16" s="28">
        <v>6</v>
      </c>
      <c r="M16" s="28">
        <v>2</v>
      </c>
      <c r="N16" s="28">
        <v>2</v>
      </c>
      <c r="O16" s="28">
        <v>3</v>
      </c>
      <c r="P16" s="28">
        <v>0</v>
      </c>
      <c r="Q16" s="28">
        <v>2</v>
      </c>
      <c r="R16" s="28">
        <v>2</v>
      </c>
      <c r="S16" s="28">
        <v>0</v>
      </c>
      <c r="T16" s="44">
        <v>1</v>
      </c>
      <c r="U16" s="3"/>
    </row>
    <row r="17" spans="2:21" ht="15.75" customHeight="1" x14ac:dyDescent="0.15">
      <c r="B17" s="127"/>
      <c r="C17" s="130"/>
      <c r="D17" s="53">
        <v>100</v>
      </c>
      <c r="E17" s="49">
        <v>26.1</v>
      </c>
      <c r="F17" s="35">
        <v>6.5</v>
      </c>
      <c r="G17" s="35">
        <v>6.5</v>
      </c>
      <c r="H17" s="35">
        <v>2.2000000000000002</v>
      </c>
      <c r="I17" s="35">
        <v>0</v>
      </c>
      <c r="J17" s="35">
        <v>78.3</v>
      </c>
      <c r="K17" s="35">
        <v>4.3</v>
      </c>
      <c r="L17" s="35">
        <v>13</v>
      </c>
      <c r="M17" s="35">
        <v>4.3</v>
      </c>
      <c r="N17" s="35">
        <v>4.3</v>
      </c>
      <c r="O17" s="35">
        <v>6.5</v>
      </c>
      <c r="P17" s="35">
        <v>0</v>
      </c>
      <c r="Q17" s="35">
        <v>4.3</v>
      </c>
      <c r="R17" s="35">
        <v>4.3</v>
      </c>
      <c r="S17" s="35">
        <v>0</v>
      </c>
      <c r="T17" s="43">
        <v>2.2000000000000002</v>
      </c>
      <c r="U17" s="3"/>
    </row>
    <row r="18" spans="2:21" ht="15.75" customHeight="1" x14ac:dyDescent="0.15">
      <c r="B18" s="127"/>
      <c r="C18" s="131" t="s">
        <v>432</v>
      </c>
      <c r="D18" s="54">
        <v>94</v>
      </c>
      <c r="E18" s="46">
        <v>24</v>
      </c>
      <c r="F18" s="28">
        <v>8</v>
      </c>
      <c r="G18" s="28">
        <v>0</v>
      </c>
      <c r="H18" s="28">
        <v>1</v>
      </c>
      <c r="I18" s="28">
        <v>1</v>
      </c>
      <c r="J18" s="28">
        <v>71</v>
      </c>
      <c r="K18" s="28">
        <v>11</v>
      </c>
      <c r="L18" s="28">
        <v>12</v>
      </c>
      <c r="M18" s="28">
        <v>2</v>
      </c>
      <c r="N18" s="28">
        <v>6</v>
      </c>
      <c r="O18" s="28">
        <v>9</v>
      </c>
      <c r="P18" s="28">
        <v>1</v>
      </c>
      <c r="Q18" s="28">
        <v>5</v>
      </c>
      <c r="R18" s="28">
        <v>9</v>
      </c>
      <c r="S18" s="28">
        <v>0</v>
      </c>
      <c r="T18" s="44">
        <v>5</v>
      </c>
      <c r="U18" s="3"/>
    </row>
    <row r="19" spans="2:21" ht="15.75" customHeight="1" x14ac:dyDescent="0.15">
      <c r="B19" s="127"/>
      <c r="C19" s="130"/>
      <c r="D19" s="53">
        <v>100</v>
      </c>
      <c r="E19" s="49">
        <v>25.5</v>
      </c>
      <c r="F19" s="35">
        <v>8.5</v>
      </c>
      <c r="G19" s="35">
        <v>0</v>
      </c>
      <c r="H19" s="35">
        <v>1.1000000000000001</v>
      </c>
      <c r="I19" s="35">
        <v>1.1000000000000001</v>
      </c>
      <c r="J19" s="35">
        <v>75.5</v>
      </c>
      <c r="K19" s="35">
        <v>11.7</v>
      </c>
      <c r="L19" s="35">
        <v>12.8</v>
      </c>
      <c r="M19" s="35">
        <v>2.1</v>
      </c>
      <c r="N19" s="35">
        <v>6.4</v>
      </c>
      <c r="O19" s="35">
        <v>9.6</v>
      </c>
      <c r="P19" s="35">
        <v>1.1000000000000001</v>
      </c>
      <c r="Q19" s="35">
        <v>5.3</v>
      </c>
      <c r="R19" s="35">
        <v>9.6</v>
      </c>
      <c r="S19" s="35">
        <v>0</v>
      </c>
      <c r="T19" s="43">
        <v>5.3</v>
      </c>
      <c r="U19" s="3"/>
    </row>
    <row r="20" spans="2:21" ht="15.75" customHeight="1" x14ac:dyDescent="0.15">
      <c r="B20" s="127"/>
      <c r="C20" s="131" t="s">
        <v>433</v>
      </c>
      <c r="D20" s="54">
        <v>305</v>
      </c>
      <c r="E20" s="46">
        <v>62</v>
      </c>
      <c r="F20" s="28">
        <v>20</v>
      </c>
      <c r="G20" s="28">
        <v>17</v>
      </c>
      <c r="H20" s="28">
        <v>11</v>
      </c>
      <c r="I20" s="28">
        <v>20</v>
      </c>
      <c r="J20" s="28">
        <v>248</v>
      </c>
      <c r="K20" s="28">
        <v>15</v>
      </c>
      <c r="L20" s="28">
        <v>43</v>
      </c>
      <c r="M20" s="28">
        <v>8</v>
      </c>
      <c r="N20" s="28">
        <v>14</v>
      </c>
      <c r="O20" s="28">
        <v>38</v>
      </c>
      <c r="P20" s="28">
        <v>6</v>
      </c>
      <c r="Q20" s="28">
        <v>20</v>
      </c>
      <c r="R20" s="28">
        <v>31</v>
      </c>
      <c r="S20" s="28">
        <v>0</v>
      </c>
      <c r="T20" s="44">
        <v>20</v>
      </c>
      <c r="U20" s="3"/>
    </row>
    <row r="21" spans="2:21" ht="15.75" customHeight="1" x14ac:dyDescent="0.15">
      <c r="B21" s="127"/>
      <c r="C21" s="130"/>
      <c r="D21" s="53">
        <v>100</v>
      </c>
      <c r="E21" s="49">
        <v>20.3</v>
      </c>
      <c r="F21" s="35">
        <v>6.6</v>
      </c>
      <c r="G21" s="35">
        <v>5.6</v>
      </c>
      <c r="H21" s="35">
        <v>3.6</v>
      </c>
      <c r="I21" s="35">
        <v>6.6</v>
      </c>
      <c r="J21" s="35">
        <v>81.3</v>
      </c>
      <c r="K21" s="35">
        <v>4.9000000000000004</v>
      </c>
      <c r="L21" s="35">
        <v>14.1</v>
      </c>
      <c r="M21" s="35">
        <v>2.6</v>
      </c>
      <c r="N21" s="35">
        <v>4.5999999999999996</v>
      </c>
      <c r="O21" s="35">
        <v>12.5</v>
      </c>
      <c r="P21" s="35">
        <v>2</v>
      </c>
      <c r="Q21" s="35">
        <v>6.6</v>
      </c>
      <c r="R21" s="35">
        <v>10.199999999999999</v>
      </c>
      <c r="S21" s="35">
        <v>0</v>
      </c>
      <c r="T21" s="43">
        <v>6.6</v>
      </c>
      <c r="U21" s="3"/>
    </row>
    <row r="22" spans="2:21" ht="15.75" customHeight="1" x14ac:dyDescent="0.15">
      <c r="B22" s="127"/>
      <c r="C22" s="131" t="s">
        <v>434</v>
      </c>
      <c r="D22" s="54">
        <v>645</v>
      </c>
      <c r="E22" s="46">
        <v>110</v>
      </c>
      <c r="F22" s="28">
        <v>46</v>
      </c>
      <c r="G22" s="28">
        <v>22</v>
      </c>
      <c r="H22" s="28">
        <v>30</v>
      </c>
      <c r="I22" s="28">
        <v>47</v>
      </c>
      <c r="J22" s="28">
        <v>526</v>
      </c>
      <c r="K22" s="28">
        <v>20</v>
      </c>
      <c r="L22" s="28">
        <v>61</v>
      </c>
      <c r="M22" s="28">
        <v>11</v>
      </c>
      <c r="N22" s="28">
        <v>31</v>
      </c>
      <c r="O22" s="28">
        <v>108</v>
      </c>
      <c r="P22" s="28">
        <v>12</v>
      </c>
      <c r="Q22" s="28">
        <v>67</v>
      </c>
      <c r="R22" s="28">
        <v>52</v>
      </c>
      <c r="S22" s="28">
        <v>1</v>
      </c>
      <c r="T22" s="44">
        <v>44</v>
      </c>
      <c r="U22" s="3"/>
    </row>
    <row r="23" spans="2:21" ht="15.75" customHeight="1" x14ac:dyDescent="0.15">
      <c r="B23" s="127"/>
      <c r="C23" s="130"/>
      <c r="D23" s="53">
        <v>100</v>
      </c>
      <c r="E23" s="49">
        <v>17.100000000000001</v>
      </c>
      <c r="F23" s="35">
        <v>7.1</v>
      </c>
      <c r="G23" s="35">
        <v>3.4</v>
      </c>
      <c r="H23" s="35">
        <v>4.7</v>
      </c>
      <c r="I23" s="35">
        <v>7.3</v>
      </c>
      <c r="J23" s="35">
        <v>81.599999999999994</v>
      </c>
      <c r="K23" s="35">
        <v>3.1</v>
      </c>
      <c r="L23" s="35">
        <v>9.5</v>
      </c>
      <c r="M23" s="35">
        <v>1.7</v>
      </c>
      <c r="N23" s="35">
        <v>4.8</v>
      </c>
      <c r="O23" s="35">
        <v>16.7</v>
      </c>
      <c r="P23" s="35">
        <v>1.9</v>
      </c>
      <c r="Q23" s="35">
        <v>10.4</v>
      </c>
      <c r="R23" s="35">
        <v>8.1</v>
      </c>
      <c r="S23" s="35">
        <v>0.2</v>
      </c>
      <c r="T23" s="43">
        <v>6.8</v>
      </c>
      <c r="U23" s="3"/>
    </row>
    <row r="24" spans="2:21" ht="15.75" customHeight="1" x14ac:dyDescent="0.15">
      <c r="B24" s="127"/>
      <c r="C24" s="131" t="s">
        <v>435</v>
      </c>
      <c r="D24" s="54">
        <v>1082</v>
      </c>
      <c r="E24" s="46">
        <v>131</v>
      </c>
      <c r="F24" s="28">
        <v>90</v>
      </c>
      <c r="G24" s="28">
        <v>34</v>
      </c>
      <c r="H24" s="28">
        <v>40</v>
      </c>
      <c r="I24" s="28">
        <v>89</v>
      </c>
      <c r="J24" s="28">
        <v>876</v>
      </c>
      <c r="K24" s="28">
        <v>25</v>
      </c>
      <c r="L24" s="28">
        <v>92</v>
      </c>
      <c r="M24" s="28">
        <v>17</v>
      </c>
      <c r="N24" s="28">
        <v>77</v>
      </c>
      <c r="O24" s="28">
        <v>191</v>
      </c>
      <c r="P24" s="28">
        <v>21</v>
      </c>
      <c r="Q24" s="28">
        <v>162</v>
      </c>
      <c r="R24" s="28">
        <v>62</v>
      </c>
      <c r="S24" s="28">
        <v>2</v>
      </c>
      <c r="T24" s="44">
        <v>75</v>
      </c>
      <c r="U24" s="3"/>
    </row>
    <row r="25" spans="2:21" ht="15.75" customHeight="1" x14ac:dyDescent="0.15">
      <c r="B25" s="127"/>
      <c r="C25" s="130"/>
      <c r="D25" s="53">
        <v>100</v>
      </c>
      <c r="E25" s="49">
        <v>12.1</v>
      </c>
      <c r="F25" s="35">
        <v>8.3000000000000007</v>
      </c>
      <c r="G25" s="35">
        <v>3.1</v>
      </c>
      <c r="H25" s="35">
        <v>3.7</v>
      </c>
      <c r="I25" s="35">
        <v>8.1999999999999993</v>
      </c>
      <c r="J25" s="35">
        <v>81</v>
      </c>
      <c r="K25" s="35">
        <v>2.2999999999999998</v>
      </c>
      <c r="L25" s="35">
        <v>8.5</v>
      </c>
      <c r="M25" s="35">
        <v>1.6</v>
      </c>
      <c r="N25" s="35">
        <v>7.1</v>
      </c>
      <c r="O25" s="35">
        <v>17.7</v>
      </c>
      <c r="P25" s="35">
        <v>1.9</v>
      </c>
      <c r="Q25" s="35">
        <v>15</v>
      </c>
      <c r="R25" s="35">
        <v>5.7</v>
      </c>
      <c r="S25" s="35">
        <v>0.2</v>
      </c>
      <c r="T25" s="43">
        <v>6.9</v>
      </c>
      <c r="U25" s="3"/>
    </row>
    <row r="26" spans="2:21" ht="15.75" customHeight="1" x14ac:dyDescent="0.15">
      <c r="B26" s="127"/>
      <c r="C26" s="131" t="s">
        <v>436</v>
      </c>
      <c r="D26" s="54">
        <v>1090</v>
      </c>
      <c r="E26" s="46">
        <v>127</v>
      </c>
      <c r="F26" s="28">
        <v>136</v>
      </c>
      <c r="G26" s="28">
        <v>24</v>
      </c>
      <c r="H26" s="28">
        <v>51</v>
      </c>
      <c r="I26" s="28">
        <v>87</v>
      </c>
      <c r="J26" s="28">
        <v>848</v>
      </c>
      <c r="K26" s="28">
        <v>17</v>
      </c>
      <c r="L26" s="28">
        <v>58</v>
      </c>
      <c r="M26" s="28">
        <v>7</v>
      </c>
      <c r="N26" s="28">
        <v>97</v>
      </c>
      <c r="O26" s="28">
        <v>274</v>
      </c>
      <c r="P26" s="28">
        <v>13</v>
      </c>
      <c r="Q26" s="28">
        <v>316</v>
      </c>
      <c r="R26" s="28">
        <v>81</v>
      </c>
      <c r="S26" s="28">
        <v>3</v>
      </c>
      <c r="T26" s="44">
        <v>71</v>
      </c>
      <c r="U26" s="3"/>
    </row>
    <row r="27" spans="2:21" ht="15.75" customHeight="1" x14ac:dyDescent="0.15">
      <c r="B27" s="128"/>
      <c r="C27" s="132"/>
      <c r="D27" s="52">
        <v>100</v>
      </c>
      <c r="E27" s="47">
        <v>11.7</v>
      </c>
      <c r="F27" s="39">
        <v>12.5</v>
      </c>
      <c r="G27" s="39">
        <v>2.2000000000000002</v>
      </c>
      <c r="H27" s="39">
        <v>4.7</v>
      </c>
      <c r="I27" s="39">
        <v>8</v>
      </c>
      <c r="J27" s="39">
        <v>77.8</v>
      </c>
      <c r="K27" s="39">
        <v>1.6</v>
      </c>
      <c r="L27" s="39">
        <v>5.3</v>
      </c>
      <c r="M27" s="39">
        <v>0.6</v>
      </c>
      <c r="N27" s="39">
        <v>8.9</v>
      </c>
      <c r="O27" s="39">
        <v>25.1</v>
      </c>
      <c r="P27" s="39">
        <v>1.2</v>
      </c>
      <c r="Q27" s="39">
        <v>29</v>
      </c>
      <c r="R27" s="39">
        <v>7.4</v>
      </c>
      <c r="S27" s="39">
        <v>0.3</v>
      </c>
      <c r="T27" s="42">
        <v>6.5</v>
      </c>
      <c r="U27" s="3"/>
    </row>
    <row r="28" spans="2:21" ht="15.75" customHeight="1" x14ac:dyDescent="0.15">
      <c r="B28" s="3"/>
      <c r="C28" s="3"/>
      <c r="D28" s="3"/>
      <c r="E28" s="3"/>
      <c r="F28" s="3"/>
      <c r="G28" s="3"/>
      <c r="H28" s="3"/>
      <c r="I28" s="3"/>
      <c r="J28" s="3"/>
      <c r="K28" s="3"/>
      <c r="L28" s="3"/>
      <c r="M28" s="3"/>
      <c r="N28" s="3"/>
      <c r="O28" s="3"/>
      <c r="P28" s="3"/>
      <c r="Q28" s="3"/>
      <c r="R28" s="3"/>
      <c r="S28" s="3"/>
      <c r="T28" s="3"/>
      <c r="U28" s="3"/>
    </row>
  </sheetData>
  <mergeCells count="12">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T9">
    <cfRule type="top10" dxfId="1486" priority="10" rank="1"/>
  </conditionalFormatting>
  <conditionalFormatting sqref="E11:T11">
    <cfRule type="top10" dxfId="1485" priority="9" rank="1"/>
  </conditionalFormatting>
  <conditionalFormatting sqref="E13:T13">
    <cfRule type="top10" dxfId="1484" priority="8" rank="1"/>
  </conditionalFormatting>
  <conditionalFormatting sqref="E15:T15">
    <cfRule type="top10" dxfId="1483" priority="7" rank="1"/>
  </conditionalFormatting>
  <conditionalFormatting sqref="E17:T17">
    <cfRule type="top10" dxfId="1482" priority="6" rank="1"/>
  </conditionalFormatting>
  <conditionalFormatting sqref="E19:T19">
    <cfRule type="top10" dxfId="1481" priority="5" rank="1"/>
  </conditionalFormatting>
  <conditionalFormatting sqref="E21:T21">
    <cfRule type="top10" dxfId="1480" priority="4" rank="1"/>
  </conditionalFormatting>
  <conditionalFormatting sqref="E23:T23">
    <cfRule type="top10" dxfId="1479" priority="3" rank="1"/>
  </conditionalFormatting>
  <conditionalFormatting sqref="E25:T25">
    <cfRule type="top10" dxfId="1478" priority="2" rank="1"/>
  </conditionalFormatting>
  <conditionalFormatting sqref="E27:T27">
    <cfRule type="top10" dxfId="1477" priority="1" rank="1"/>
  </conditionalFormatting>
  <pageMargins left="0.7" right="0.7" top="0.75" bottom="0.75" header="0.3" footer="0.3"/>
  <pageSetup paperSize="9" scale="74" orientation="landscape" r:id="rId1"/>
  <headerFooter>
    <oddFooter>&amp;C&amp;P</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7" ht="15.75" customHeight="1" x14ac:dyDescent="0.15">
      <c r="B2" s="1" t="s">
        <v>613</v>
      </c>
    </row>
    <row r="3" spans="2:7" ht="15.75" customHeight="1" x14ac:dyDescent="0.15">
      <c r="B3" s="1" t="s">
        <v>424</v>
      </c>
    </row>
    <row r="4" spans="2:7" ht="15.75" customHeight="1" x14ac:dyDescent="0.15">
      <c r="B4" s="1" t="s">
        <v>1285</v>
      </c>
    </row>
    <row r="5" spans="2:7" ht="15.75" customHeight="1" x14ac:dyDescent="0.15">
      <c r="B5" s="1" t="s">
        <v>615</v>
      </c>
    </row>
    <row r="6" spans="2:7" ht="4.5" customHeight="1" x14ac:dyDescent="0.15">
      <c r="B6" s="60"/>
      <c r="C6" s="61"/>
      <c r="D6" s="62"/>
      <c r="E6" s="63"/>
      <c r="F6" s="64"/>
      <c r="G6" s="64"/>
    </row>
    <row r="7" spans="2:7" s="2" customFormat="1" ht="118.5" customHeight="1" thickBot="1" x14ac:dyDescent="0.2">
      <c r="B7" s="66"/>
      <c r="C7" s="56" t="s">
        <v>427</v>
      </c>
      <c r="D7" s="57" t="s">
        <v>52</v>
      </c>
      <c r="E7" s="90" t="s">
        <v>647</v>
      </c>
      <c r="F7" s="91" t="s">
        <v>39</v>
      </c>
      <c r="G7" s="91" t="s">
        <v>53</v>
      </c>
    </row>
    <row r="8" spans="2:7" ht="15.75" customHeight="1" thickTop="1" x14ac:dyDescent="0.15">
      <c r="B8" s="144" t="s">
        <v>428</v>
      </c>
      <c r="C8" s="145"/>
      <c r="D8" s="93">
        <v>3480</v>
      </c>
      <c r="E8" s="46">
        <v>1763</v>
      </c>
      <c r="F8" s="28">
        <v>1579</v>
      </c>
      <c r="G8" s="28">
        <v>138</v>
      </c>
    </row>
    <row r="9" spans="2:7" ht="15.75" customHeight="1" x14ac:dyDescent="0.15">
      <c r="B9" s="124"/>
      <c r="C9" s="125"/>
      <c r="D9" s="88">
        <v>100</v>
      </c>
      <c r="E9" s="70">
        <v>50.7</v>
      </c>
      <c r="F9" s="36">
        <v>45.4</v>
      </c>
      <c r="G9" s="36">
        <v>4</v>
      </c>
    </row>
    <row r="10" spans="2:7" ht="15.75" customHeight="1" x14ac:dyDescent="0.15">
      <c r="B10" s="126" t="s">
        <v>429</v>
      </c>
      <c r="C10" s="129" t="s">
        <v>2</v>
      </c>
      <c r="D10" s="51">
        <v>961</v>
      </c>
      <c r="E10" s="48">
        <v>514</v>
      </c>
      <c r="F10" s="40">
        <v>409</v>
      </c>
      <c r="G10" s="40">
        <v>38</v>
      </c>
    </row>
    <row r="11" spans="2:7" ht="15.75" customHeight="1" x14ac:dyDescent="0.15">
      <c r="B11" s="127"/>
      <c r="C11" s="130"/>
      <c r="D11" s="53">
        <v>100</v>
      </c>
      <c r="E11" s="49">
        <v>53.5</v>
      </c>
      <c r="F11" s="35">
        <v>42.6</v>
      </c>
      <c r="G11" s="35">
        <v>4</v>
      </c>
    </row>
    <row r="12" spans="2:7" ht="15.75" customHeight="1" x14ac:dyDescent="0.15">
      <c r="B12" s="127"/>
      <c r="C12" s="131" t="s">
        <v>3</v>
      </c>
      <c r="D12" s="54">
        <v>2484</v>
      </c>
      <c r="E12" s="46">
        <v>1234</v>
      </c>
      <c r="F12" s="28">
        <v>1150</v>
      </c>
      <c r="G12" s="28">
        <v>100</v>
      </c>
    </row>
    <row r="13" spans="2:7" ht="15.75" customHeight="1" x14ac:dyDescent="0.15">
      <c r="B13" s="128"/>
      <c r="C13" s="132"/>
      <c r="D13" s="52">
        <v>100</v>
      </c>
      <c r="E13" s="47">
        <v>49.7</v>
      </c>
      <c r="F13" s="39">
        <v>46.3</v>
      </c>
      <c r="G13" s="39">
        <v>4</v>
      </c>
    </row>
    <row r="14" spans="2:7" ht="15.75" customHeight="1" x14ac:dyDescent="0.15">
      <c r="B14" s="126" t="s">
        <v>4</v>
      </c>
      <c r="C14" s="129" t="s">
        <v>430</v>
      </c>
      <c r="D14" s="51">
        <v>24</v>
      </c>
      <c r="E14" s="48">
        <v>9</v>
      </c>
      <c r="F14" s="40">
        <v>15</v>
      </c>
      <c r="G14" s="40">
        <v>0</v>
      </c>
    </row>
    <row r="15" spans="2:7" ht="15.75" customHeight="1" x14ac:dyDescent="0.15">
      <c r="B15" s="127"/>
      <c r="C15" s="130"/>
      <c r="D15" s="53">
        <v>100</v>
      </c>
      <c r="E15" s="49">
        <v>37.5</v>
      </c>
      <c r="F15" s="35">
        <v>62.5</v>
      </c>
      <c r="G15" s="35">
        <v>0</v>
      </c>
    </row>
    <row r="16" spans="2:7" ht="15.75" customHeight="1" x14ac:dyDescent="0.15">
      <c r="B16" s="127"/>
      <c r="C16" s="136" t="s">
        <v>431</v>
      </c>
      <c r="D16" s="54">
        <v>47</v>
      </c>
      <c r="E16" s="46">
        <v>29</v>
      </c>
      <c r="F16" s="28">
        <v>18</v>
      </c>
      <c r="G16" s="28">
        <v>0</v>
      </c>
    </row>
    <row r="17" spans="2:7" ht="15.75" customHeight="1" x14ac:dyDescent="0.15">
      <c r="B17" s="127"/>
      <c r="C17" s="130"/>
      <c r="D17" s="53">
        <v>100</v>
      </c>
      <c r="E17" s="49">
        <v>61.7</v>
      </c>
      <c r="F17" s="35">
        <v>38.299999999999997</v>
      </c>
      <c r="G17" s="35">
        <v>0</v>
      </c>
    </row>
    <row r="18" spans="2:7" ht="15.75" customHeight="1" x14ac:dyDescent="0.15">
      <c r="B18" s="127"/>
      <c r="C18" s="131" t="s">
        <v>432</v>
      </c>
      <c r="D18" s="54">
        <v>100</v>
      </c>
      <c r="E18" s="46">
        <v>56</v>
      </c>
      <c r="F18" s="28">
        <v>39</v>
      </c>
      <c r="G18" s="28">
        <v>5</v>
      </c>
    </row>
    <row r="19" spans="2:7" ht="15.75" customHeight="1" x14ac:dyDescent="0.15">
      <c r="B19" s="127"/>
      <c r="C19" s="130"/>
      <c r="D19" s="53">
        <v>100</v>
      </c>
      <c r="E19" s="49">
        <v>56</v>
      </c>
      <c r="F19" s="35">
        <v>39</v>
      </c>
      <c r="G19" s="35">
        <v>5</v>
      </c>
    </row>
    <row r="20" spans="2:7" ht="15.75" customHeight="1" x14ac:dyDescent="0.15">
      <c r="B20" s="127"/>
      <c r="C20" s="131" t="s">
        <v>433</v>
      </c>
      <c r="D20" s="54">
        <v>316</v>
      </c>
      <c r="E20" s="46">
        <v>134</v>
      </c>
      <c r="F20" s="28">
        <v>170</v>
      </c>
      <c r="G20" s="28">
        <v>12</v>
      </c>
    </row>
    <row r="21" spans="2:7" ht="15.75" customHeight="1" x14ac:dyDescent="0.15">
      <c r="B21" s="127"/>
      <c r="C21" s="130"/>
      <c r="D21" s="53">
        <v>100</v>
      </c>
      <c r="E21" s="49">
        <v>42.4</v>
      </c>
      <c r="F21" s="35">
        <v>53.8</v>
      </c>
      <c r="G21" s="35">
        <v>3.8</v>
      </c>
    </row>
    <row r="22" spans="2:7" ht="15.75" customHeight="1" x14ac:dyDescent="0.15">
      <c r="B22" s="127"/>
      <c r="C22" s="131" t="s">
        <v>434</v>
      </c>
      <c r="D22" s="54">
        <v>675</v>
      </c>
      <c r="E22" s="46">
        <v>308</v>
      </c>
      <c r="F22" s="28">
        <v>341</v>
      </c>
      <c r="G22" s="28">
        <v>26</v>
      </c>
    </row>
    <row r="23" spans="2:7" ht="15.75" customHeight="1" x14ac:dyDescent="0.15">
      <c r="B23" s="127"/>
      <c r="C23" s="130"/>
      <c r="D23" s="53">
        <v>100</v>
      </c>
      <c r="E23" s="49">
        <v>45.6</v>
      </c>
      <c r="F23" s="35">
        <v>50.5</v>
      </c>
      <c r="G23" s="35">
        <v>3.9</v>
      </c>
    </row>
    <row r="24" spans="2:7" ht="15.75" customHeight="1" x14ac:dyDescent="0.15">
      <c r="B24" s="127"/>
      <c r="C24" s="131" t="s">
        <v>435</v>
      </c>
      <c r="D24" s="54">
        <v>1130</v>
      </c>
      <c r="E24" s="46">
        <v>573</v>
      </c>
      <c r="F24" s="28">
        <v>514</v>
      </c>
      <c r="G24" s="28">
        <v>43</v>
      </c>
    </row>
    <row r="25" spans="2:7" ht="15.75" customHeight="1" x14ac:dyDescent="0.15">
      <c r="B25" s="127"/>
      <c r="C25" s="130"/>
      <c r="D25" s="53">
        <v>100</v>
      </c>
      <c r="E25" s="49">
        <v>50.7</v>
      </c>
      <c r="F25" s="35">
        <v>45.5</v>
      </c>
      <c r="G25" s="35">
        <v>3.8</v>
      </c>
    </row>
    <row r="26" spans="2:7" ht="15.75" customHeight="1" x14ac:dyDescent="0.15">
      <c r="B26" s="127"/>
      <c r="C26" s="131" t="s">
        <v>436</v>
      </c>
      <c r="D26" s="54">
        <v>1119</v>
      </c>
      <c r="E26" s="46">
        <v>620</v>
      </c>
      <c r="F26" s="28">
        <v>448</v>
      </c>
      <c r="G26" s="28">
        <v>51</v>
      </c>
    </row>
    <row r="27" spans="2:7" ht="15.75" customHeight="1" x14ac:dyDescent="0.15">
      <c r="B27" s="128"/>
      <c r="C27" s="132"/>
      <c r="D27" s="52">
        <v>100</v>
      </c>
      <c r="E27" s="47">
        <v>55.4</v>
      </c>
      <c r="F27" s="39">
        <v>40</v>
      </c>
      <c r="G27" s="39">
        <v>4.5999999999999996</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G9">
    <cfRule type="top10" dxfId="1476" priority="868" rank="1"/>
  </conditionalFormatting>
  <conditionalFormatting sqref="E11:G11">
    <cfRule type="top10" dxfId="1475" priority="869" rank="1"/>
  </conditionalFormatting>
  <conditionalFormatting sqref="E13:G13">
    <cfRule type="top10" dxfId="1474" priority="870" rank="1"/>
  </conditionalFormatting>
  <conditionalFormatting sqref="E15:G15">
    <cfRule type="top10" dxfId="1473" priority="871" rank="1"/>
  </conditionalFormatting>
  <conditionalFormatting sqref="E17:G17">
    <cfRule type="top10" dxfId="1472" priority="872" rank="1"/>
  </conditionalFormatting>
  <conditionalFormatting sqref="E19:G19">
    <cfRule type="top10" dxfId="1471" priority="873" rank="1"/>
  </conditionalFormatting>
  <conditionalFormatting sqref="E21:G21">
    <cfRule type="top10" dxfId="1470" priority="874" rank="1"/>
  </conditionalFormatting>
  <conditionalFormatting sqref="E23:G23">
    <cfRule type="top10" dxfId="1469" priority="875" rank="1"/>
  </conditionalFormatting>
  <conditionalFormatting sqref="E25:G25">
    <cfRule type="top10" dxfId="1468" priority="876" rank="1"/>
  </conditionalFormatting>
  <conditionalFormatting sqref="E27:G27">
    <cfRule type="top10" dxfId="1467" priority="877" rank="1"/>
  </conditionalFormatting>
  <pageMargins left="0.7" right="0.7" top="0.75" bottom="0.75" header="0.3" footer="0.3"/>
  <pageSetup paperSize="9" orientation="landscape" r:id="rId1"/>
  <headerFooter>
    <oddFooter>&amp;C&amp;P</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613</v>
      </c>
    </row>
    <row r="3" spans="2:15" ht="15.75" customHeight="1" x14ac:dyDescent="0.15">
      <c r="B3" s="1" t="s">
        <v>424</v>
      </c>
    </row>
    <row r="4" spans="2:15" ht="15.75" customHeight="1" x14ac:dyDescent="0.15">
      <c r="B4" s="1" t="s">
        <v>664</v>
      </c>
    </row>
    <row r="5" spans="2:15" ht="15.75" customHeight="1" x14ac:dyDescent="0.15">
      <c r="B5" s="1" t="s">
        <v>619</v>
      </c>
    </row>
    <row r="6" spans="2:15" ht="4.5" customHeight="1" x14ac:dyDescent="0.15">
      <c r="B6" s="60"/>
      <c r="C6" s="61"/>
      <c r="D6" s="62"/>
      <c r="E6" s="63"/>
      <c r="F6" s="64"/>
      <c r="G6" s="64"/>
      <c r="H6" s="64"/>
      <c r="I6" s="64"/>
      <c r="J6" s="64"/>
      <c r="K6" s="64"/>
      <c r="L6" s="64"/>
      <c r="M6" s="64"/>
      <c r="N6" s="64"/>
      <c r="O6" s="64"/>
    </row>
    <row r="7" spans="2:15" s="2" customFormat="1" ht="118.5" customHeight="1" thickBot="1" x14ac:dyDescent="0.2">
      <c r="B7" s="66"/>
      <c r="C7" s="56" t="s">
        <v>427</v>
      </c>
      <c r="D7" s="57" t="s">
        <v>52</v>
      </c>
      <c r="E7" s="90" t="s">
        <v>648</v>
      </c>
      <c r="F7" s="91" t="s">
        <v>196</v>
      </c>
      <c r="G7" s="91" t="s">
        <v>197</v>
      </c>
      <c r="H7" s="91" t="s">
        <v>198</v>
      </c>
      <c r="I7" s="91" t="s">
        <v>199</v>
      </c>
      <c r="J7" s="91" t="s">
        <v>200</v>
      </c>
      <c r="K7" s="91" t="s">
        <v>201</v>
      </c>
      <c r="L7" s="91" t="s">
        <v>202</v>
      </c>
      <c r="M7" s="91" t="s">
        <v>203</v>
      </c>
      <c r="N7" s="91" t="s">
        <v>44</v>
      </c>
      <c r="O7" s="91" t="s">
        <v>53</v>
      </c>
    </row>
    <row r="8" spans="2:15" ht="15.75" customHeight="1" thickTop="1" x14ac:dyDescent="0.15">
      <c r="B8" s="144" t="s">
        <v>428</v>
      </c>
      <c r="C8" s="145"/>
      <c r="D8" s="93">
        <v>1763</v>
      </c>
      <c r="E8" s="46">
        <v>469</v>
      </c>
      <c r="F8" s="28">
        <v>180</v>
      </c>
      <c r="G8" s="28">
        <v>1039</v>
      </c>
      <c r="H8" s="28">
        <v>567</v>
      </c>
      <c r="I8" s="28">
        <v>271</v>
      </c>
      <c r="J8" s="28">
        <v>146</v>
      </c>
      <c r="K8" s="28">
        <v>274</v>
      </c>
      <c r="L8" s="28">
        <v>44</v>
      </c>
      <c r="M8" s="28">
        <v>399</v>
      </c>
      <c r="N8" s="28">
        <v>331</v>
      </c>
      <c r="O8" s="28">
        <v>22</v>
      </c>
    </row>
    <row r="9" spans="2:15" ht="15.75" customHeight="1" x14ac:dyDescent="0.15">
      <c r="B9" s="124"/>
      <c r="C9" s="125"/>
      <c r="D9" s="88">
        <v>100</v>
      </c>
      <c r="E9" s="70">
        <v>26.6</v>
      </c>
      <c r="F9" s="36">
        <v>10.199999999999999</v>
      </c>
      <c r="G9" s="36">
        <v>58.9</v>
      </c>
      <c r="H9" s="36">
        <v>32.200000000000003</v>
      </c>
      <c r="I9" s="36">
        <v>15.4</v>
      </c>
      <c r="J9" s="36">
        <v>8.3000000000000007</v>
      </c>
      <c r="K9" s="36">
        <v>15.5</v>
      </c>
      <c r="L9" s="36">
        <v>2.5</v>
      </c>
      <c r="M9" s="36">
        <v>22.6</v>
      </c>
      <c r="N9" s="36">
        <v>18.8</v>
      </c>
      <c r="O9" s="36">
        <v>1.2</v>
      </c>
    </row>
    <row r="10" spans="2:15" ht="15.75" customHeight="1" x14ac:dyDescent="0.15">
      <c r="B10" s="126" t="s">
        <v>429</v>
      </c>
      <c r="C10" s="129" t="s">
        <v>2</v>
      </c>
      <c r="D10" s="51">
        <v>514</v>
      </c>
      <c r="E10" s="48">
        <v>170</v>
      </c>
      <c r="F10" s="40">
        <v>79</v>
      </c>
      <c r="G10" s="40">
        <v>258</v>
      </c>
      <c r="H10" s="40">
        <v>175</v>
      </c>
      <c r="I10" s="40">
        <v>79</v>
      </c>
      <c r="J10" s="40">
        <v>47</v>
      </c>
      <c r="K10" s="40">
        <v>90</v>
      </c>
      <c r="L10" s="40">
        <v>16</v>
      </c>
      <c r="M10" s="40">
        <v>142</v>
      </c>
      <c r="N10" s="40">
        <v>83</v>
      </c>
      <c r="O10" s="40">
        <v>8</v>
      </c>
    </row>
    <row r="11" spans="2:15" ht="15.75" customHeight="1" x14ac:dyDescent="0.15">
      <c r="B11" s="127"/>
      <c r="C11" s="130"/>
      <c r="D11" s="53">
        <v>100</v>
      </c>
      <c r="E11" s="49">
        <v>33.1</v>
      </c>
      <c r="F11" s="35">
        <v>15.4</v>
      </c>
      <c r="G11" s="35">
        <v>50.2</v>
      </c>
      <c r="H11" s="35">
        <v>34</v>
      </c>
      <c r="I11" s="35">
        <v>15.4</v>
      </c>
      <c r="J11" s="35">
        <v>9.1</v>
      </c>
      <c r="K11" s="35">
        <v>17.5</v>
      </c>
      <c r="L11" s="35">
        <v>3.1</v>
      </c>
      <c r="M11" s="35">
        <v>27.6</v>
      </c>
      <c r="N11" s="35">
        <v>16.100000000000001</v>
      </c>
      <c r="O11" s="35">
        <v>1.6</v>
      </c>
    </row>
    <row r="12" spans="2:15" ht="15.75" customHeight="1" x14ac:dyDescent="0.15">
      <c r="B12" s="127"/>
      <c r="C12" s="131" t="s">
        <v>3</v>
      </c>
      <c r="D12" s="54">
        <v>1234</v>
      </c>
      <c r="E12" s="46">
        <v>295</v>
      </c>
      <c r="F12" s="28">
        <v>99</v>
      </c>
      <c r="G12" s="28">
        <v>770</v>
      </c>
      <c r="H12" s="28">
        <v>384</v>
      </c>
      <c r="I12" s="28">
        <v>188</v>
      </c>
      <c r="J12" s="28">
        <v>98</v>
      </c>
      <c r="K12" s="28">
        <v>179</v>
      </c>
      <c r="L12" s="28">
        <v>27</v>
      </c>
      <c r="M12" s="28">
        <v>256</v>
      </c>
      <c r="N12" s="28">
        <v>247</v>
      </c>
      <c r="O12" s="28">
        <v>14</v>
      </c>
    </row>
    <row r="13" spans="2:15" ht="15.75" customHeight="1" x14ac:dyDescent="0.15">
      <c r="B13" s="128"/>
      <c r="C13" s="132"/>
      <c r="D13" s="52">
        <v>100</v>
      </c>
      <c r="E13" s="47">
        <v>23.9</v>
      </c>
      <c r="F13" s="39">
        <v>8</v>
      </c>
      <c r="G13" s="39">
        <v>62.4</v>
      </c>
      <c r="H13" s="39">
        <v>31.1</v>
      </c>
      <c r="I13" s="39">
        <v>15.2</v>
      </c>
      <c r="J13" s="39">
        <v>7.9</v>
      </c>
      <c r="K13" s="39">
        <v>14.5</v>
      </c>
      <c r="L13" s="39">
        <v>2.2000000000000002</v>
      </c>
      <c r="M13" s="39">
        <v>20.7</v>
      </c>
      <c r="N13" s="39">
        <v>20</v>
      </c>
      <c r="O13" s="39">
        <v>1.1000000000000001</v>
      </c>
    </row>
    <row r="14" spans="2:15" ht="15.75" customHeight="1" x14ac:dyDescent="0.15">
      <c r="B14" s="126" t="s">
        <v>4</v>
      </c>
      <c r="C14" s="129" t="s">
        <v>430</v>
      </c>
      <c r="D14" s="51">
        <v>9</v>
      </c>
      <c r="E14" s="48">
        <v>3</v>
      </c>
      <c r="F14" s="40">
        <v>2</v>
      </c>
      <c r="G14" s="40">
        <v>7</v>
      </c>
      <c r="H14" s="40">
        <v>5</v>
      </c>
      <c r="I14" s="40">
        <v>0</v>
      </c>
      <c r="J14" s="40">
        <v>3</v>
      </c>
      <c r="K14" s="40">
        <v>2</v>
      </c>
      <c r="L14" s="40">
        <v>0</v>
      </c>
      <c r="M14" s="40">
        <v>0</v>
      </c>
      <c r="N14" s="40">
        <v>3</v>
      </c>
      <c r="O14" s="40">
        <v>0</v>
      </c>
    </row>
    <row r="15" spans="2:15" ht="15.75" customHeight="1" x14ac:dyDescent="0.15">
      <c r="B15" s="127"/>
      <c r="C15" s="130"/>
      <c r="D15" s="53">
        <v>100</v>
      </c>
      <c r="E15" s="49">
        <v>33.299999999999997</v>
      </c>
      <c r="F15" s="35">
        <v>22.2</v>
      </c>
      <c r="G15" s="35">
        <v>77.8</v>
      </c>
      <c r="H15" s="35">
        <v>55.6</v>
      </c>
      <c r="I15" s="35">
        <v>0</v>
      </c>
      <c r="J15" s="35">
        <v>33.299999999999997</v>
      </c>
      <c r="K15" s="35">
        <v>22.2</v>
      </c>
      <c r="L15" s="35">
        <v>0</v>
      </c>
      <c r="M15" s="35">
        <v>0</v>
      </c>
      <c r="N15" s="35">
        <v>33.299999999999997</v>
      </c>
      <c r="O15" s="35">
        <v>0</v>
      </c>
    </row>
    <row r="16" spans="2:15" ht="15.75" customHeight="1" x14ac:dyDescent="0.15">
      <c r="B16" s="127"/>
      <c r="C16" s="136" t="s">
        <v>431</v>
      </c>
      <c r="D16" s="54">
        <v>29</v>
      </c>
      <c r="E16" s="46">
        <v>8</v>
      </c>
      <c r="F16" s="28">
        <v>6</v>
      </c>
      <c r="G16" s="28">
        <v>10</v>
      </c>
      <c r="H16" s="28">
        <v>9</v>
      </c>
      <c r="I16" s="28">
        <v>2</v>
      </c>
      <c r="J16" s="28">
        <v>2</v>
      </c>
      <c r="K16" s="28">
        <v>6</v>
      </c>
      <c r="L16" s="28">
        <v>3</v>
      </c>
      <c r="M16" s="28">
        <v>10</v>
      </c>
      <c r="N16" s="28">
        <v>1</v>
      </c>
      <c r="O16" s="28">
        <v>2</v>
      </c>
    </row>
    <row r="17" spans="2:15" ht="15.75" customHeight="1" x14ac:dyDescent="0.15">
      <c r="B17" s="127"/>
      <c r="C17" s="130"/>
      <c r="D17" s="53">
        <v>100</v>
      </c>
      <c r="E17" s="49">
        <v>27.6</v>
      </c>
      <c r="F17" s="35">
        <v>20.7</v>
      </c>
      <c r="G17" s="35">
        <v>34.5</v>
      </c>
      <c r="H17" s="35">
        <v>31</v>
      </c>
      <c r="I17" s="35">
        <v>6.9</v>
      </c>
      <c r="J17" s="35">
        <v>6.9</v>
      </c>
      <c r="K17" s="35">
        <v>20.7</v>
      </c>
      <c r="L17" s="35">
        <v>10.3</v>
      </c>
      <c r="M17" s="35">
        <v>34.5</v>
      </c>
      <c r="N17" s="35">
        <v>3.4</v>
      </c>
      <c r="O17" s="35">
        <v>6.9</v>
      </c>
    </row>
    <row r="18" spans="2:15" ht="15.75" customHeight="1" x14ac:dyDescent="0.15">
      <c r="B18" s="127"/>
      <c r="C18" s="131" t="s">
        <v>432</v>
      </c>
      <c r="D18" s="54">
        <v>56</v>
      </c>
      <c r="E18" s="46">
        <v>27</v>
      </c>
      <c r="F18" s="28">
        <v>12</v>
      </c>
      <c r="G18" s="28">
        <v>19</v>
      </c>
      <c r="H18" s="28">
        <v>26</v>
      </c>
      <c r="I18" s="28">
        <v>5</v>
      </c>
      <c r="J18" s="28">
        <v>4</v>
      </c>
      <c r="K18" s="28">
        <v>13</v>
      </c>
      <c r="L18" s="28">
        <v>2</v>
      </c>
      <c r="M18" s="28">
        <v>18</v>
      </c>
      <c r="N18" s="28">
        <v>11</v>
      </c>
      <c r="O18" s="28">
        <v>0</v>
      </c>
    </row>
    <row r="19" spans="2:15" ht="15.75" customHeight="1" x14ac:dyDescent="0.15">
      <c r="B19" s="127"/>
      <c r="C19" s="130"/>
      <c r="D19" s="53">
        <v>100</v>
      </c>
      <c r="E19" s="49">
        <v>48.2</v>
      </c>
      <c r="F19" s="35">
        <v>21.4</v>
      </c>
      <c r="G19" s="35">
        <v>33.9</v>
      </c>
      <c r="H19" s="35">
        <v>46.4</v>
      </c>
      <c r="I19" s="35">
        <v>8.9</v>
      </c>
      <c r="J19" s="35">
        <v>7.1</v>
      </c>
      <c r="K19" s="35">
        <v>23.2</v>
      </c>
      <c r="L19" s="35">
        <v>3.6</v>
      </c>
      <c r="M19" s="35">
        <v>32.1</v>
      </c>
      <c r="N19" s="35">
        <v>19.600000000000001</v>
      </c>
      <c r="O19" s="35">
        <v>0</v>
      </c>
    </row>
    <row r="20" spans="2:15" ht="15.75" customHeight="1" x14ac:dyDescent="0.15">
      <c r="B20" s="127"/>
      <c r="C20" s="131" t="s">
        <v>433</v>
      </c>
      <c r="D20" s="54">
        <v>134</v>
      </c>
      <c r="E20" s="46">
        <v>42</v>
      </c>
      <c r="F20" s="28">
        <v>26</v>
      </c>
      <c r="G20" s="28">
        <v>64</v>
      </c>
      <c r="H20" s="28">
        <v>47</v>
      </c>
      <c r="I20" s="28">
        <v>2</v>
      </c>
      <c r="J20" s="28">
        <v>6</v>
      </c>
      <c r="K20" s="28">
        <v>25</v>
      </c>
      <c r="L20" s="28">
        <v>1</v>
      </c>
      <c r="M20" s="28">
        <v>30</v>
      </c>
      <c r="N20" s="28">
        <v>20</v>
      </c>
      <c r="O20" s="28">
        <v>2</v>
      </c>
    </row>
    <row r="21" spans="2:15" ht="15.75" customHeight="1" x14ac:dyDescent="0.15">
      <c r="B21" s="127"/>
      <c r="C21" s="130"/>
      <c r="D21" s="53">
        <v>100</v>
      </c>
      <c r="E21" s="49">
        <v>31.3</v>
      </c>
      <c r="F21" s="35">
        <v>19.399999999999999</v>
      </c>
      <c r="G21" s="35">
        <v>47.8</v>
      </c>
      <c r="H21" s="35">
        <v>35.1</v>
      </c>
      <c r="I21" s="35">
        <v>1.5</v>
      </c>
      <c r="J21" s="35">
        <v>4.5</v>
      </c>
      <c r="K21" s="35">
        <v>18.7</v>
      </c>
      <c r="L21" s="35">
        <v>0.7</v>
      </c>
      <c r="M21" s="35">
        <v>22.4</v>
      </c>
      <c r="N21" s="35">
        <v>14.9</v>
      </c>
      <c r="O21" s="35">
        <v>1.5</v>
      </c>
    </row>
    <row r="22" spans="2:15" ht="15.75" customHeight="1" x14ac:dyDescent="0.15">
      <c r="B22" s="127"/>
      <c r="C22" s="131" t="s">
        <v>434</v>
      </c>
      <c r="D22" s="54">
        <v>308</v>
      </c>
      <c r="E22" s="46">
        <v>101</v>
      </c>
      <c r="F22" s="28">
        <v>47</v>
      </c>
      <c r="G22" s="28">
        <v>156</v>
      </c>
      <c r="H22" s="28">
        <v>92</v>
      </c>
      <c r="I22" s="28">
        <v>37</v>
      </c>
      <c r="J22" s="28">
        <v>22</v>
      </c>
      <c r="K22" s="28">
        <v>39</v>
      </c>
      <c r="L22" s="28">
        <v>12</v>
      </c>
      <c r="M22" s="28">
        <v>69</v>
      </c>
      <c r="N22" s="28">
        <v>60</v>
      </c>
      <c r="O22" s="28">
        <v>5</v>
      </c>
    </row>
    <row r="23" spans="2:15" ht="15.75" customHeight="1" x14ac:dyDescent="0.15">
      <c r="B23" s="127"/>
      <c r="C23" s="130"/>
      <c r="D23" s="53">
        <v>100</v>
      </c>
      <c r="E23" s="49">
        <v>32.799999999999997</v>
      </c>
      <c r="F23" s="35">
        <v>15.3</v>
      </c>
      <c r="G23" s="35">
        <v>50.6</v>
      </c>
      <c r="H23" s="35">
        <v>29.9</v>
      </c>
      <c r="I23" s="35">
        <v>12</v>
      </c>
      <c r="J23" s="35">
        <v>7.1</v>
      </c>
      <c r="K23" s="35">
        <v>12.7</v>
      </c>
      <c r="L23" s="35">
        <v>3.9</v>
      </c>
      <c r="M23" s="35">
        <v>22.4</v>
      </c>
      <c r="N23" s="35">
        <v>19.5</v>
      </c>
      <c r="O23" s="35">
        <v>1.6</v>
      </c>
    </row>
    <row r="24" spans="2:15" ht="15.75" customHeight="1" x14ac:dyDescent="0.15">
      <c r="B24" s="127"/>
      <c r="C24" s="131" t="s">
        <v>435</v>
      </c>
      <c r="D24" s="54">
        <v>573</v>
      </c>
      <c r="E24" s="46">
        <v>140</v>
      </c>
      <c r="F24" s="28">
        <v>34</v>
      </c>
      <c r="G24" s="28">
        <v>363</v>
      </c>
      <c r="H24" s="28">
        <v>169</v>
      </c>
      <c r="I24" s="28">
        <v>82</v>
      </c>
      <c r="J24" s="28">
        <v>40</v>
      </c>
      <c r="K24" s="28">
        <v>97</v>
      </c>
      <c r="L24" s="28">
        <v>10</v>
      </c>
      <c r="M24" s="28">
        <v>142</v>
      </c>
      <c r="N24" s="28">
        <v>104</v>
      </c>
      <c r="O24" s="28">
        <v>8</v>
      </c>
    </row>
    <row r="25" spans="2:15" ht="15.75" customHeight="1" x14ac:dyDescent="0.15">
      <c r="B25" s="127"/>
      <c r="C25" s="130"/>
      <c r="D25" s="53">
        <v>100</v>
      </c>
      <c r="E25" s="49">
        <v>24.4</v>
      </c>
      <c r="F25" s="35">
        <v>5.9</v>
      </c>
      <c r="G25" s="35">
        <v>63.4</v>
      </c>
      <c r="H25" s="35">
        <v>29.5</v>
      </c>
      <c r="I25" s="35">
        <v>14.3</v>
      </c>
      <c r="J25" s="35">
        <v>7</v>
      </c>
      <c r="K25" s="35">
        <v>16.899999999999999</v>
      </c>
      <c r="L25" s="35">
        <v>1.7</v>
      </c>
      <c r="M25" s="35">
        <v>24.8</v>
      </c>
      <c r="N25" s="35">
        <v>18.2</v>
      </c>
      <c r="O25" s="35">
        <v>1.4</v>
      </c>
    </row>
    <row r="26" spans="2:15" ht="15.75" customHeight="1" x14ac:dyDescent="0.15">
      <c r="B26" s="127"/>
      <c r="C26" s="131" t="s">
        <v>436</v>
      </c>
      <c r="D26" s="54">
        <v>620</v>
      </c>
      <c r="E26" s="46">
        <v>137</v>
      </c>
      <c r="F26" s="28">
        <v>49</v>
      </c>
      <c r="G26" s="28">
        <v>397</v>
      </c>
      <c r="H26" s="28">
        <v>208</v>
      </c>
      <c r="I26" s="28">
        <v>135</v>
      </c>
      <c r="J26" s="28">
        <v>67</v>
      </c>
      <c r="K26" s="28">
        <v>84</v>
      </c>
      <c r="L26" s="28">
        <v>14</v>
      </c>
      <c r="M26" s="28">
        <v>123</v>
      </c>
      <c r="N26" s="28">
        <v>126</v>
      </c>
      <c r="O26" s="28">
        <v>5</v>
      </c>
    </row>
    <row r="27" spans="2:15" ht="15.75" customHeight="1" x14ac:dyDescent="0.15">
      <c r="B27" s="128"/>
      <c r="C27" s="132"/>
      <c r="D27" s="52">
        <v>100</v>
      </c>
      <c r="E27" s="47">
        <v>22.1</v>
      </c>
      <c r="F27" s="39">
        <v>7.9</v>
      </c>
      <c r="G27" s="39">
        <v>64</v>
      </c>
      <c r="H27" s="39">
        <v>33.5</v>
      </c>
      <c r="I27" s="39">
        <v>21.8</v>
      </c>
      <c r="J27" s="39">
        <v>10.8</v>
      </c>
      <c r="K27" s="39">
        <v>13.5</v>
      </c>
      <c r="L27" s="39">
        <v>2.2999999999999998</v>
      </c>
      <c r="M27" s="39">
        <v>19.8</v>
      </c>
      <c r="N27" s="39">
        <v>20.3</v>
      </c>
      <c r="O27" s="39">
        <v>0.8</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O9">
    <cfRule type="top10" dxfId="1466" priority="878" rank="1"/>
  </conditionalFormatting>
  <conditionalFormatting sqref="E11:O11">
    <cfRule type="top10" dxfId="1465" priority="879" rank="1"/>
  </conditionalFormatting>
  <conditionalFormatting sqref="E13:O13">
    <cfRule type="top10" dxfId="1464" priority="880" rank="1"/>
  </conditionalFormatting>
  <conditionalFormatting sqref="E15:O15">
    <cfRule type="top10" dxfId="1463" priority="881" rank="1"/>
  </conditionalFormatting>
  <conditionalFormatting sqref="E17:O17">
    <cfRule type="top10" dxfId="1462" priority="882" rank="1"/>
  </conditionalFormatting>
  <conditionalFormatting sqref="E19:O19">
    <cfRule type="top10" dxfId="1461" priority="883" rank="1"/>
  </conditionalFormatting>
  <conditionalFormatting sqref="E21:O21">
    <cfRule type="top10" dxfId="1460" priority="884" rank="1"/>
  </conditionalFormatting>
  <conditionalFormatting sqref="E23:O23">
    <cfRule type="top10" dxfId="1459" priority="885" rank="1"/>
  </conditionalFormatting>
  <conditionalFormatting sqref="E25:O25">
    <cfRule type="top10" dxfId="1458" priority="886" rank="1"/>
  </conditionalFormatting>
  <conditionalFormatting sqref="E27:O27">
    <cfRule type="top10" dxfId="1457" priority="887" rank="1"/>
  </conditionalFormatting>
  <pageMargins left="0.7" right="0.7" top="0.75" bottom="0.75" header="0.3" footer="0.3"/>
  <pageSetup paperSize="9" scale="98" orientation="landscape" r:id="rId1"/>
  <headerFooter>
    <oddFooter>&amp;C&amp;P</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8" ht="15.75" customHeight="1" x14ac:dyDescent="0.15">
      <c r="B2" s="1" t="s">
        <v>613</v>
      </c>
    </row>
    <row r="3" spans="2:8" ht="15.75" customHeight="1" x14ac:dyDescent="0.15">
      <c r="B3" s="1" t="s">
        <v>424</v>
      </c>
    </row>
    <row r="4" spans="2:8" ht="15.75" customHeight="1" x14ac:dyDescent="0.15">
      <c r="B4" s="1" t="s">
        <v>620</v>
      </c>
    </row>
    <row r="5" spans="2:8" ht="15.75" customHeight="1" x14ac:dyDescent="0.15">
      <c r="B5" s="1" t="s">
        <v>615</v>
      </c>
    </row>
    <row r="6" spans="2:8" ht="4.5" customHeight="1" x14ac:dyDescent="0.15">
      <c r="B6" s="60"/>
      <c r="C6" s="61"/>
      <c r="D6" s="62"/>
      <c r="E6" s="63"/>
      <c r="F6" s="64"/>
      <c r="G6" s="64"/>
      <c r="H6" s="64"/>
    </row>
    <row r="7" spans="2:8" s="2" customFormat="1" ht="118.5" customHeight="1" thickBot="1" x14ac:dyDescent="0.2">
      <c r="B7" s="66"/>
      <c r="C7" s="56" t="s">
        <v>427</v>
      </c>
      <c r="D7" s="57" t="s">
        <v>52</v>
      </c>
      <c r="E7" s="90" t="s">
        <v>649</v>
      </c>
      <c r="F7" s="91" t="s">
        <v>1</v>
      </c>
      <c r="G7" s="91" t="s">
        <v>217</v>
      </c>
      <c r="H7" s="91" t="s">
        <v>53</v>
      </c>
    </row>
    <row r="8" spans="2:8" ht="15.75" customHeight="1" thickTop="1" x14ac:dyDescent="0.15">
      <c r="B8" s="144" t="s">
        <v>428</v>
      </c>
      <c r="C8" s="145"/>
      <c r="D8" s="93">
        <v>3480</v>
      </c>
      <c r="E8" s="46">
        <v>310</v>
      </c>
      <c r="F8" s="28">
        <v>249</v>
      </c>
      <c r="G8" s="28">
        <v>2883</v>
      </c>
      <c r="H8" s="28">
        <v>38</v>
      </c>
    </row>
    <row r="9" spans="2:8" ht="15.75" customHeight="1" x14ac:dyDescent="0.15">
      <c r="B9" s="124"/>
      <c r="C9" s="125"/>
      <c r="D9" s="88">
        <v>100</v>
      </c>
      <c r="E9" s="70">
        <v>8.9</v>
      </c>
      <c r="F9" s="36">
        <v>7.2</v>
      </c>
      <c r="G9" s="36">
        <v>82.8</v>
      </c>
      <c r="H9" s="36">
        <v>1.1000000000000001</v>
      </c>
    </row>
    <row r="10" spans="2:8" ht="15.75" customHeight="1" x14ac:dyDescent="0.15">
      <c r="B10" s="126" t="s">
        <v>429</v>
      </c>
      <c r="C10" s="129" t="s">
        <v>2</v>
      </c>
      <c r="D10" s="51">
        <v>961</v>
      </c>
      <c r="E10" s="48">
        <v>83</v>
      </c>
      <c r="F10" s="40">
        <v>60</v>
      </c>
      <c r="G10" s="40">
        <v>807</v>
      </c>
      <c r="H10" s="40">
        <v>11</v>
      </c>
    </row>
    <row r="11" spans="2:8" ht="15.75" customHeight="1" x14ac:dyDescent="0.15">
      <c r="B11" s="127"/>
      <c r="C11" s="130"/>
      <c r="D11" s="53">
        <v>100</v>
      </c>
      <c r="E11" s="49">
        <v>8.6</v>
      </c>
      <c r="F11" s="35">
        <v>6.2</v>
      </c>
      <c r="G11" s="35">
        <v>84</v>
      </c>
      <c r="H11" s="35">
        <v>1.1000000000000001</v>
      </c>
    </row>
    <row r="12" spans="2:8" ht="15.75" customHeight="1" x14ac:dyDescent="0.15">
      <c r="B12" s="127"/>
      <c r="C12" s="131" t="s">
        <v>3</v>
      </c>
      <c r="D12" s="54">
        <v>2484</v>
      </c>
      <c r="E12" s="46">
        <v>224</v>
      </c>
      <c r="F12" s="28">
        <v>188</v>
      </c>
      <c r="G12" s="28">
        <v>2045</v>
      </c>
      <c r="H12" s="28">
        <v>27</v>
      </c>
    </row>
    <row r="13" spans="2:8" ht="15.75" customHeight="1" x14ac:dyDescent="0.15">
      <c r="B13" s="128"/>
      <c r="C13" s="132"/>
      <c r="D13" s="52">
        <v>100</v>
      </c>
      <c r="E13" s="47">
        <v>9</v>
      </c>
      <c r="F13" s="39">
        <v>7.6</v>
      </c>
      <c r="G13" s="39">
        <v>82.3</v>
      </c>
      <c r="H13" s="39">
        <v>1.1000000000000001</v>
      </c>
    </row>
    <row r="14" spans="2:8" ht="15.75" customHeight="1" x14ac:dyDescent="0.15">
      <c r="B14" s="126" t="s">
        <v>4</v>
      </c>
      <c r="C14" s="129" t="s">
        <v>430</v>
      </c>
      <c r="D14" s="51">
        <v>24</v>
      </c>
      <c r="E14" s="48">
        <v>2</v>
      </c>
      <c r="F14" s="40">
        <v>5</v>
      </c>
      <c r="G14" s="40">
        <v>17</v>
      </c>
      <c r="H14" s="40">
        <v>0</v>
      </c>
    </row>
    <row r="15" spans="2:8" ht="15.75" customHeight="1" x14ac:dyDescent="0.15">
      <c r="B15" s="127"/>
      <c r="C15" s="130"/>
      <c r="D15" s="53">
        <v>100</v>
      </c>
      <c r="E15" s="49">
        <v>8.3000000000000007</v>
      </c>
      <c r="F15" s="35">
        <v>20.8</v>
      </c>
      <c r="G15" s="35">
        <v>70.8</v>
      </c>
      <c r="H15" s="35">
        <v>0</v>
      </c>
    </row>
    <row r="16" spans="2:8" ht="15.75" customHeight="1" x14ac:dyDescent="0.15">
      <c r="B16" s="127"/>
      <c r="C16" s="136" t="s">
        <v>431</v>
      </c>
      <c r="D16" s="54">
        <v>47</v>
      </c>
      <c r="E16" s="46">
        <v>9</v>
      </c>
      <c r="F16" s="28">
        <v>1</v>
      </c>
      <c r="G16" s="28">
        <v>37</v>
      </c>
      <c r="H16" s="28">
        <v>0</v>
      </c>
    </row>
    <row r="17" spans="2:8" ht="15.75" customHeight="1" x14ac:dyDescent="0.15">
      <c r="B17" s="127"/>
      <c r="C17" s="130"/>
      <c r="D17" s="53">
        <v>100</v>
      </c>
      <c r="E17" s="49">
        <v>19.100000000000001</v>
      </c>
      <c r="F17" s="35">
        <v>2.1</v>
      </c>
      <c r="G17" s="35">
        <v>78.7</v>
      </c>
      <c r="H17" s="35">
        <v>0</v>
      </c>
    </row>
    <row r="18" spans="2:8" ht="15.75" customHeight="1" x14ac:dyDescent="0.15">
      <c r="B18" s="127"/>
      <c r="C18" s="131" t="s">
        <v>432</v>
      </c>
      <c r="D18" s="54">
        <v>100</v>
      </c>
      <c r="E18" s="46">
        <v>9</v>
      </c>
      <c r="F18" s="28">
        <v>11</v>
      </c>
      <c r="G18" s="28">
        <v>78</v>
      </c>
      <c r="H18" s="28">
        <v>2</v>
      </c>
    </row>
    <row r="19" spans="2:8" ht="15.75" customHeight="1" x14ac:dyDescent="0.15">
      <c r="B19" s="127"/>
      <c r="C19" s="130"/>
      <c r="D19" s="53">
        <v>100</v>
      </c>
      <c r="E19" s="49">
        <v>9</v>
      </c>
      <c r="F19" s="35">
        <v>11</v>
      </c>
      <c r="G19" s="35">
        <v>78</v>
      </c>
      <c r="H19" s="35">
        <v>2</v>
      </c>
    </row>
    <row r="20" spans="2:8" ht="15.75" customHeight="1" x14ac:dyDescent="0.15">
      <c r="B20" s="127"/>
      <c r="C20" s="131" t="s">
        <v>433</v>
      </c>
      <c r="D20" s="54">
        <v>316</v>
      </c>
      <c r="E20" s="46">
        <v>41</v>
      </c>
      <c r="F20" s="28">
        <v>29</v>
      </c>
      <c r="G20" s="28">
        <v>245</v>
      </c>
      <c r="H20" s="28">
        <v>1</v>
      </c>
    </row>
    <row r="21" spans="2:8" ht="15.75" customHeight="1" x14ac:dyDescent="0.15">
      <c r="B21" s="127"/>
      <c r="C21" s="130"/>
      <c r="D21" s="53">
        <v>100</v>
      </c>
      <c r="E21" s="49">
        <v>13</v>
      </c>
      <c r="F21" s="35">
        <v>9.1999999999999993</v>
      </c>
      <c r="G21" s="35">
        <v>77.5</v>
      </c>
      <c r="H21" s="35">
        <v>0.3</v>
      </c>
    </row>
    <row r="22" spans="2:8" ht="15.75" customHeight="1" x14ac:dyDescent="0.15">
      <c r="B22" s="127"/>
      <c r="C22" s="131" t="s">
        <v>434</v>
      </c>
      <c r="D22" s="54">
        <v>675</v>
      </c>
      <c r="E22" s="46">
        <v>69</v>
      </c>
      <c r="F22" s="28">
        <v>73</v>
      </c>
      <c r="G22" s="28">
        <v>525</v>
      </c>
      <c r="H22" s="28">
        <v>8</v>
      </c>
    </row>
    <row r="23" spans="2:8" ht="15.75" customHeight="1" x14ac:dyDescent="0.15">
      <c r="B23" s="127"/>
      <c r="C23" s="130"/>
      <c r="D23" s="53">
        <v>100</v>
      </c>
      <c r="E23" s="49">
        <v>10.199999999999999</v>
      </c>
      <c r="F23" s="35">
        <v>10.8</v>
      </c>
      <c r="G23" s="35">
        <v>77.8</v>
      </c>
      <c r="H23" s="35">
        <v>1.2</v>
      </c>
    </row>
    <row r="24" spans="2:8" ht="15.75" customHeight="1" x14ac:dyDescent="0.15">
      <c r="B24" s="127"/>
      <c r="C24" s="131" t="s">
        <v>435</v>
      </c>
      <c r="D24" s="54">
        <v>1130</v>
      </c>
      <c r="E24" s="46">
        <v>122</v>
      </c>
      <c r="F24" s="28">
        <v>81</v>
      </c>
      <c r="G24" s="28">
        <v>912</v>
      </c>
      <c r="H24" s="28">
        <v>15</v>
      </c>
    </row>
    <row r="25" spans="2:8" ht="15.75" customHeight="1" x14ac:dyDescent="0.15">
      <c r="B25" s="127"/>
      <c r="C25" s="130"/>
      <c r="D25" s="53">
        <v>100</v>
      </c>
      <c r="E25" s="49">
        <v>10.8</v>
      </c>
      <c r="F25" s="35">
        <v>7.2</v>
      </c>
      <c r="G25" s="35">
        <v>80.7</v>
      </c>
      <c r="H25" s="35">
        <v>1.3</v>
      </c>
    </row>
    <row r="26" spans="2:8" ht="15.75" customHeight="1" x14ac:dyDescent="0.15">
      <c r="B26" s="127"/>
      <c r="C26" s="131" t="s">
        <v>436</v>
      </c>
      <c r="D26" s="54">
        <v>1119</v>
      </c>
      <c r="E26" s="46">
        <v>53</v>
      </c>
      <c r="F26" s="28">
        <v>45</v>
      </c>
      <c r="G26" s="28">
        <v>1009</v>
      </c>
      <c r="H26" s="28">
        <v>12</v>
      </c>
    </row>
    <row r="27" spans="2:8" ht="15.75" customHeight="1" x14ac:dyDescent="0.15">
      <c r="B27" s="128"/>
      <c r="C27" s="132"/>
      <c r="D27" s="52">
        <v>100</v>
      </c>
      <c r="E27" s="47">
        <v>4.7</v>
      </c>
      <c r="F27" s="39">
        <v>4</v>
      </c>
      <c r="G27" s="39">
        <v>90.2</v>
      </c>
      <c r="H27" s="39">
        <v>1.1000000000000001</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H9">
    <cfRule type="top10" dxfId="1456" priority="888" rank="1"/>
  </conditionalFormatting>
  <conditionalFormatting sqref="E11:H11">
    <cfRule type="top10" dxfId="1455" priority="889" rank="1"/>
  </conditionalFormatting>
  <conditionalFormatting sqref="E13:H13">
    <cfRule type="top10" dxfId="1454" priority="890" rank="1"/>
  </conditionalFormatting>
  <conditionalFormatting sqref="E15:H15">
    <cfRule type="top10" dxfId="1453" priority="891" rank="1"/>
  </conditionalFormatting>
  <conditionalFormatting sqref="E17:H17">
    <cfRule type="top10" dxfId="1452" priority="892" rank="1"/>
  </conditionalFormatting>
  <conditionalFormatting sqref="E19:H19">
    <cfRule type="top10" dxfId="1451" priority="893" rank="1"/>
  </conditionalFormatting>
  <conditionalFormatting sqref="E21:H21">
    <cfRule type="top10" dxfId="1450" priority="894" rank="1"/>
  </conditionalFormatting>
  <conditionalFormatting sqref="E23:H23">
    <cfRule type="top10" dxfId="1449" priority="895" rank="1"/>
  </conditionalFormatting>
  <conditionalFormatting sqref="E25:H25">
    <cfRule type="top10" dxfId="1448" priority="896" rank="1"/>
  </conditionalFormatting>
  <conditionalFormatting sqref="E27:H27">
    <cfRule type="top10" dxfId="1447" priority="897" rank="1"/>
  </conditionalFormatting>
  <pageMargins left="0.7" right="0.7" top="0.75" bottom="0.75" header="0.3" footer="0.3"/>
  <pageSetup paperSize="9" orientation="landscape" r:id="rId1"/>
  <headerFooter>
    <oddFooter>&amp;C&amp;P</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8" ht="15.75" customHeight="1" x14ac:dyDescent="0.15">
      <c r="B2" s="1" t="s">
        <v>613</v>
      </c>
    </row>
    <row r="3" spans="2:8" ht="15.75" customHeight="1" x14ac:dyDescent="0.15">
      <c r="B3" s="1" t="s">
        <v>424</v>
      </c>
    </row>
    <row r="4" spans="2:8" ht="15.75" customHeight="1" x14ac:dyDescent="0.15">
      <c r="B4" s="1" t="s">
        <v>621</v>
      </c>
    </row>
    <row r="5" spans="2:8" ht="15.75" customHeight="1" x14ac:dyDescent="0.15">
      <c r="B5" s="1" t="s">
        <v>615</v>
      </c>
    </row>
    <row r="6" spans="2:8" ht="4.5" customHeight="1" x14ac:dyDescent="0.15">
      <c r="B6" s="60"/>
      <c r="C6" s="61"/>
      <c r="D6" s="62"/>
      <c r="E6" s="63"/>
      <c r="F6" s="64"/>
      <c r="G6" s="64"/>
      <c r="H6" s="64"/>
    </row>
    <row r="7" spans="2:8" s="2" customFormat="1" ht="118.5" customHeight="1" thickBot="1" x14ac:dyDescent="0.2">
      <c r="B7" s="66"/>
      <c r="C7" s="56" t="s">
        <v>427</v>
      </c>
      <c r="D7" s="57" t="s">
        <v>52</v>
      </c>
      <c r="E7" s="90" t="s">
        <v>650</v>
      </c>
      <c r="F7" s="91" t="s">
        <v>1</v>
      </c>
      <c r="G7" s="91" t="s">
        <v>217</v>
      </c>
      <c r="H7" s="91" t="s">
        <v>53</v>
      </c>
    </row>
    <row r="8" spans="2:8" ht="15.75" customHeight="1" thickTop="1" x14ac:dyDescent="0.15">
      <c r="B8" s="144" t="s">
        <v>428</v>
      </c>
      <c r="C8" s="145"/>
      <c r="D8" s="93">
        <v>3480</v>
      </c>
      <c r="E8" s="46">
        <v>420</v>
      </c>
      <c r="F8" s="28">
        <v>255</v>
      </c>
      <c r="G8" s="28">
        <v>2767</v>
      </c>
      <c r="H8" s="28">
        <v>38</v>
      </c>
    </row>
    <row r="9" spans="2:8" ht="15.75" customHeight="1" x14ac:dyDescent="0.15">
      <c r="B9" s="124"/>
      <c r="C9" s="125"/>
      <c r="D9" s="88">
        <v>100</v>
      </c>
      <c r="E9" s="70">
        <v>12.1</v>
      </c>
      <c r="F9" s="36">
        <v>7.3</v>
      </c>
      <c r="G9" s="36">
        <v>79.5</v>
      </c>
      <c r="H9" s="36">
        <v>1.1000000000000001</v>
      </c>
    </row>
    <row r="10" spans="2:8" ht="15.75" customHeight="1" x14ac:dyDescent="0.15">
      <c r="B10" s="126" t="s">
        <v>429</v>
      </c>
      <c r="C10" s="129" t="s">
        <v>2</v>
      </c>
      <c r="D10" s="51">
        <v>961</v>
      </c>
      <c r="E10" s="48">
        <v>59</v>
      </c>
      <c r="F10" s="40">
        <v>48</v>
      </c>
      <c r="G10" s="40">
        <v>844</v>
      </c>
      <c r="H10" s="40">
        <v>10</v>
      </c>
    </row>
    <row r="11" spans="2:8" ht="15.75" customHeight="1" x14ac:dyDescent="0.15">
      <c r="B11" s="127"/>
      <c r="C11" s="130"/>
      <c r="D11" s="53">
        <v>100</v>
      </c>
      <c r="E11" s="49">
        <v>6.1</v>
      </c>
      <c r="F11" s="35">
        <v>5</v>
      </c>
      <c r="G11" s="35">
        <v>87.8</v>
      </c>
      <c r="H11" s="35">
        <v>1</v>
      </c>
    </row>
    <row r="12" spans="2:8" ht="15.75" customHeight="1" x14ac:dyDescent="0.15">
      <c r="B12" s="127"/>
      <c r="C12" s="131" t="s">
        <v>3</v>
      </c>
      <c r="D12" s="54">
        <v>2484</v>
      </c>
      <c r="E12" s="46">
        <v>358</v>
      </c>
      <c r="F12" s="28">
        <v>205</v>
      </c>
      <c r="G12" s="28">
        <v>1893</v>
      </c>
      <c r="H12" s="28">
        <v>28</v>
      </c>
    </row>
    <row r="13" spans="2:8" ht="15.75" customHeight="1" x14ac:dyDescent="0.15">
      <c r="B13" s="128"/>
      <c r="C13" s="132"/>
      <c r="D13" s="52">
        <v>100</v>
      </c>
      <c r="E13" s="47">
        <v>14.4</v>
      </c>
      <c r="F13" s="39">
        <v>8.3000000000000007</v>
      </c>
      <c r="G13" s="39">
        <v>76.2</v>
      </c>
      <c r="H13" s="39">
        <v>1.1000000000000001</v>
      </c>
    </row>
    <row r="14" spans="2:8" ht="15.75" customHeight="1" x14ac:dyDescent="0.15">
      <c r="B14" s="126" t="s">
        <v>4</v>
      </c>
      <c r="C14" s="129" t="s">
        <v>430</v>
      </c>
      <c r="D14" s="51">
        <v>24</v>
      </c>
      <c r="E14" s="48">
        <v>3</v>
      </c>
      <c r="F14" s="40">
        <v>2</v>
      </c>
      <c r="G14" s="40">
        <v>19</v>
      </c>
      <c r="H14" s="40">
        <v>0</v>
      </c>
    </row>
    <row r="15" spans="2:8" ht="15.75" customHeight="1" x14ac:dyDescent="0.15">
      <c r="B15" s="127"/>
      <c r="C15" s="130"/>
      <c r="D15" s="53">
        <v>100</v>
      </c>
      <c r="E15" s="49">
        <v>12.5</v>
      </c>
      <c r="F15" s="35">
        <v>8.3000000000000007</v>
      </c>
      <c r="G15" s="35">
        <v>79.2</v>
      </c>
      <c r="H15" s="35">
        <v>0</v>
      </c>
    </row>
    <row r="16" spans="2:8" ht="15.75" customHeight="1" x14ac:dyDescent="0.15">
      <c r="B16" s="127"/>
      <c r="C16" s="136" t="s">
        <v>431</v>
      </c>
      <c r="D16" s="54">
        <v>47</v>
      </c>
      <c r="E16" s="46">
        <v>5</v>
      </c>
      <c r="F16" s="28">
        <v>4</v>
      </c>
      <c r="G16" s="28">
        <v>38</v>
      </c>
      <c r="H16" s="28">
        <v>0</v>
      </c>
    </row>
    <row r="17" spans="2:8" ht="15.75" customHeight="1" x14ac:dyDescent="0.15">
      <c r="B17" s="127"/>
      <c r="C17" s="130"/>
      <c r="D17" s="53">
        <v>100</v>
      </c>
      <c r="E17" s="49">
        <v>10.6</v>
      </c>
      <c r="F17" s="35">
        <v>8.5</v>
      </c>
      <c r="G17" s="35">
        <v>80.900000000000006</v>
      </c>
      <c r="H17" s="35">
        <v>0</v>
      </c>
    </row>
    <row r="18" spans="2:8" ht="15.75" customHeight="1" x14ac:dyDescent="0.15">
      <c r="B18" s="127"/>
      <c r="C18" s="131" t="s">
        <v>432</v>
      </c>
      <c r="D18" s="54">
        <v>100</v>
      </c>
      <c r="E18" s="46">
        <v>11</v>
      </c>
      <c r="F18" s="28">
        <v>8</v>
      </c>
      <c r="G18" s="28">
        <v>80</v>
      </c>
      <c r="H18" s="28">
        <v>1</v>
      </c>
    </row>
    <row r="19" spans="2:8" ht="15.75" customHeight="1" x14ac:dyDescent="0.15">
      <c r="B19" s="127"/>
      <c r="C19" s="130"/>
      <c r="D19" s="53">
        <v>100</v>
      </c>
      <c r="E19" s="49">
        <v>11</v>
      </c>
      <c r="F19" s="35">
        <v>8</v>
      </c>
      <c r="G19" s="35">
        <v>80</v>
      </c>
      <c r="H19" s="35">
        <v>1</v>
      </c>
    </row>
    <row r="20" spans="2:8" ht="15.75" customHeight="1" x14ac:dyDescent="0.15">
      <c r="B20" s="127"/>
      <c r="C20" s="131" t="s">
        <v>433</v>
      </c>
      <c r="D20" s="54">
        <v>316</v>
      </c>
      <c r="E20" s="46">
        <v>62</v>
      </c>
      <c r="F20" s="28">
        <v>23</v>
      </c>
      <c r="G20" s="28">
        <v>231</v>
      </c>
      <c r="H20" s="28">
        <v>0</v>
      </c>
    </row>
    <row r="21" spans="2:8" ht="15.75" customHeight="1" x14ac:dyDescent="0.15">
      <c r="B21" s="127"/>
      <c r="C21" s="130"/>
      <c r="D21" s="53">
        <v>100</v>
      </c>
      <c r="E21" s="49">
        <v>19.600000000000001</v>
      </c>
      <c r="F21" s="35">
        <v>7.3</v>
      </c>
      <c r="G21" s="35">
        <v>73.099999999999994</v>
      </c>
      <c r="H21" s="35">
        <v>0</v>
      </c>
    </row>
    <row r="22" spans="2:8" ht="15.75" customHeight="1" x14ac:dyDescent="0.15">
      <c r="B22" s="127"/>
      <c r="C22" s="131" t="s">
        <v>434</v>
      </c>
      <c r="D22" s="54">
        <v>675</v>
      </c>
      <c r="E22" s="46">
        <v>86</v>
      </c>
      <c r="F22" s="28">
        <v>71</v>
      </c>
      <c r="G22" s="28">
        <v>507</v>
      </c>
      <c r="H22" s="28">
        <v>11</v>
      </c>
    </row>
    <row r="23" spans="2:8" ht="15.75" customHeight="1" x14ac:dyDescent="0.15">
      <c r="B23" s="127"/>
      <c r="C23" s="130"/>
      <c r="D23" s="53">
        <v>100</v>
      </c>
      <c r="E23" s="49">
        <v>12.7</v>
      </c>
      <c r="F23" s="35">
        <v>10.5</v>
      </c>
      <c r="G23" s="35">
        <v>75.099999999999994</v>
      </c>
      <c r="H23" s="35">
        <v>1.6</v>
      </c>
    </row>
    <row r="24" spans="2:8" ht="15.75" customHeight="1" x14ac:dyDescent="0.15">
      <c r="B24" s="127"/>
      <c r="C24" s="131" t="s">
        <v>435</v>
      </c>
      <c r="D24" s="54">
        <v>1130</v>
      </c>
      <c r="E24" s="46">
        <v>181</v>
      </c>
      <c r="F24" s="28">
        <v>80</v>
      </c>
      <c r="G24" s="28">
        <v>858</v>
      </c>
      <c r="H24" s="28">
        <v>11</v>
      </c>
    </row>
    <row r="25" spans="2:8" ht="15.75" customHeight="1" x14ac:dyDescent="0.15">
      <c r="B25" s="127"/>
      <c r="C25" s="130"/>
      <c r="D25" s="53">
        <v>100</v>
      </c>
      <c r="E25" s="49">
        <v>16</v>
      </c>
      <c r="F25" s="35">
        <v>7.1</v>
      </c>
      <c r="G25" s="35">
        <v>75.900000000000006</v>
      </c>
      <c r="H25" s="35">
        <v>1</v>
      </c>
    </row>
    <row r="26" spans="2:8" ht="15.75" customHeight="1" x14ac:dyDescent="0.15">
      <c r="B26" s="127"/>
      <c r="C26" s="131" t="s">
        <v>436</v>
      </c>
      <c r="D26" s="54">
        <v>1119</v>
      </c>
      <c r="E26" s="46">
        <v>64</v>
      </c>
      <c r="F26" s="28">
        <v>64</v>
      </c>
      <c r="G26" s="28">
        <v>976</v>
      </c>
      <c r="H26" s="28">
        <v>15</v>
      </c>
    </row>
    <row r="27" spans="2:8" ht="15.75" customHeight="1" x14ac:dyDescent="0.15">
      <c r="B27" s="128"/>
      <c r="C27" s="132"/>
      <c r="D27" s="52">
        <v>100</v>
      </c>
      <c r="E27" s="47">
        <v>5.7</v>
      </c>
      <c r="F27" s="39">
        <v>5.7</v>
      </c>
      <c r="G27" s="39">
        <v>87.2</v>
      </c>
      <c r="H27" s="39">
        <v>1.3</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H9">
    <cfRule type="top10" dxfId="1446" priority="898" rank="1"/>
  </conditionalFormatting>
  <conditionalFormatting sqref="E11:H11">
    <cfRule type="top10" dxfId="1445" priority="899" rank="1"/>
  </conditionalFormatting>
  <conditionalFormatting sqref="E13:H13">
    <cfRule type="top10" dxfId="1444" priority="900" rank="1"/>
  </conditionalFormatting>
  <conditionalFormatting sqref="E15:H15">
    <cfRule type="top10" dxfId="1443" priority="901" rank="1"/>
  </conditionalFormatting>
  <conditionalFormatting sqref="E17:H17">
    <cfRule type="top10" dxfId="1442" priority="902" rank="1"/>
  </conditionalFormatting>
  <conditionalFormatting sqref="E19:H19">
    <cfRule type="top10" dxfId="1441" priority="903" rank="1"/>
  </conditionalFormatting>
  <conditionalFormatting sqref="E21:H21">
    <cfRule type="top10" dxfId="1440" priority="904" rank="1"/>
  </conditionalFormatting>
  <conditionalFormatting sqref="E23:H23">
    <cfRule type="top10" dxfId="1439" priority="905" rank="1"/>
  </conditionalFormatting>
  <conditionalFormatting sqref="E25:H25">
    <cfRule type="top10" dxfId="1438" priority="906" rank="1"/>
  </conditionalFormatting>
  <conditionalFormatting sqref="E27:H27">
    <cfRule type="top10" dxfId="1437" priority="907" rank="1"/>
  </conditionalFormatting>
  <pageMargins left="0.7" right="0.7" top="0.75" bottom="0.75" header="0.3" footer="0.3"/>
  <pageSetup paperSize="9" orientation="landscape" r:id="rId1"/>
  <headerFooter>
    <oddFooter>&amp;C&amp;P</oddFoot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8" ht="15.75" customHeight="1" x14ac:dyDescent="0.15">
      <c r="B2" s="1" t="s">
        <v>613</v>
      </c>
    </row>
    <row r="3" spans="2:8" ht="15.75" customHeight="1" x14ac:dyDescent="0.15">
      <c r="B3" s="1" t="s">
        <v>424</v>
      </c>
    </row>
    <row r="4" spans="2:8" ht="15.75" customHeight="1" x14ac:dyDescent="0.15">
      <c r="B4" s="1" t="s">
        <v>1286</v>
      </c>
    </row>
    <row r="5" spans="2:8" ht="15.75" customHeight="1" x14ac:dyDescent="0.15">
      <c r="B5" s="1" t="s">
        <v>615</v>
      </c>
    </row>
    <row r="6" spans="2:8" ht="4.5" customHeight="1" x14ac:dyDescent="0.15">
      <c r="B6" s="60"/>
      <c r="C6" s="61"/>
      <c r="D6" s="62"/>
      <c r="E6" s="63"/>
      <c r="F6" s="64"/>
      <c r="G6" s="64"/>
      <c r="H6" s="64"/>
    </row>
    <row r="7" spans="2:8" s="2" customFormat="1" ht="118.5" customHeight="1" thickBot="1" x14ac:dyDescent="0.2">
      <c r="B7" s="66"/>
      <c r="C7" s="56" t="s">
        <v>427</v>
      </c>
      <c r="D7" s="57" t="s">
        <v>52</v>
      </c>
      <c r="E7" s="90" t="s">
        <v>649</v>
      </c>
      <c r="F7" s="91" t="s">
        <v>1</v>
      </c>
      <c r="G7" s="91" t="s">
        <v>217</v>
      </c>
      <c r="H7" s="91" t="s">
        <v>53</v>
      </c>
    </row>
    <row r="8" spans="2:8" ht="15.75" customHeight="1" thickTop="1" x14ac:dyDescent="0.15">
      <c r="B8" s="144" t="s">
        <v>428</v>
      </c>
      <c r="C8" s="145"/>
      <c r="D8" s="93">
        <v>3480</v>
      </c>
      <c r="E8" s="46">
        <v>263</v>
      </c>
      <c r="F8" s="28">
        <v>215</v>
      </c>
      <c r="G8" s="28">
        <v>2968</v>
      </c>
      <c r="H8" s="28">
        <v>34</v>
      </c>
    </row>
    <row r="9" spans="2:8" ht="15.75" customHeight="1" x14ac:dyDescent="0.15">
      <c r="B9" s="124"/>
      <c r="C9" s="125"/>
      <c r="D9" s="88">
        <v>100</v>
      </c>
      <c r="E9" s="70">
        <v>7.6</v>
      </c>
      <c r="F9" s="36">
        <v>6.2</v>
      </c>
      <c r="G9" s="36">
        <v>85.3</v>
      </c>
      <c r="H9" s="36">
        <v>1</v>
      </c>
    </row>
    <row r="10" spans="2:8" ht="15.75" customHeight="1" x14ac:dyDescent="0.15">
      <c r="B10" s="126" t="s">
        <v>429</v>
      </c>
      <c r="C10" s="129" t="s">
        <v>2</v>
      </c>
      <c r="D10" s="51">
        <v>961</v>
      </c>
      <c r="E10" s="48">
        <v>60</v>
      </c>
      <c r="F10" s="40">
        <v>62</v>
      </c>
      <c r="G10" s="40">
        <v>829</v>
      </c>
      <c r="H10" s="40">
        <v>10</v>
      </c>
    </row>
    <row r="11" spans="2:8" ht="15.75" customHeight="1" x14ac:dyDescent="0.15">
      <c r="B11" s="127"/>
      <c r="C11" s="130"/>
      <c r="D11" s="53">
        <v>100</v>
      </c>
      <c r="E11" s="49">
        <v>6.2</v>
      </c>
      <c r="F11" s="35">
        <v>6.5</v>
      </c>
      <c r="G11" s="35">
        <v>86.3</v>
      </c>
      <c r="H11" s="35">
        <v>1</v>
      </c>
    </row>
    <row r="12" spans="2:8" ht="15.75" customHeight="1" x14ac:dyDescent="0.15">
      <c r="B12" s="127"/>
      <c r="C12" s="131" t="s">
        <v>3</v>
      </c>
      <c r="D12" s="54">
        <v>2484</v>
      </c>
      <c r="E12" s="46">
        <v>203</v>
      </c>
      <c r="F12" s="28">
        <v>151</v>
      </c>
      <c r="G12" s="28">
        <v>2106</v>
      </c>
      <c r="H12" s="28">
        <v>24</v>
      </c>
    </row>
    <row r="13" spans="2:8" ht="15.75" customHeight="1" x14ac:dyDescent="0.15">
      <c r="B13" s="128"/>
      <c r="C13" s="132"/>
      <c r="D13" s="52">
        <v>100</v>
      </c>
      <c r="E13" s="47">
        <v>8.1999999999999993</v>
      </c>
      <c r="F13" s="39">
        <v>6.1</v>
      </c>
      <c r="G13" s="39">
        <v>84.8</v>
      </c>
      <c r="H13" s="39">
        <v>1</v>
      </c>
    </row>
    <row r="14" spans="2:8" ht="15.75" customHeight="1" x14ac:dyDescent="0.15">
      <c r="B14" s="126" t="s">
        <v>4</v>
      </c>
      <c r="C14" s="129" t="s">
        <v>430</v>
      </c>
      <c r="D14" s="51">
        <v>24</v>
      </c>
      <c r="E14" s="48">
        <v>3</v>
      </c>
      <c r="F14" s="40">
        <v>1</v>
      </c>
      <c r="G14" s="40">
        <v>20</v>
      </c>
      <c r="H14" s="40">
        <v>0</v>
      </c>
    </row>
    <row r="15" spans="2:8" ht="15.75" customHeight="1" x14ac:dyDescent="0.15">
      <c r="B15" s="127"/>
      <c r="C15" s="130"/>
      <c r="D15" s="53">
        <v>100</v>
      </c>
      <c r="E15" s="49">
        <v>12.5</v>
      </c>
      <c r="F15" s="35">
        <v>4.2</v>
      </c>
      <c r="G15" s="35">
        <v>83.3</v>
      </c>
      <c r="H15" s="35">
        <v>0</v>
      </c>
    </row>
    <row r="16" spans="2:8" ht="15.75" customHeight="1" x14ac:dyDescent="0.15">
      <c r="B16" s="127"/>
      <c r="C16" s="136" t="s">
        <v>431</v>
      </c>
      <c r="D16" s="54">
        <v>47</v>
      </c>
      <c r="E16" s="46">
        <v>3</v>
      </c>
      <c r="F16" s="28">
        <v>1</v>
      </c>
      <c r="G16" s="28">
        <v>42</v>
      </c>
      <c r="H16" s="28">
        <v>1</v>
      </c>
    </row>
    <row r="17" spans="2:8" ht="15.75" customHeight="1" x14ac:dyDescent="0.15">
      <c r="B17" s="127"/>
      <c r="C17" s="130"/>
      <c r="D17" s="53">
        <v>100</v>
      </c>
      <c r="E17" s="49">
        <v>6.4</v>
      </c>
      <c r="F17" s="35">
        <v>2.1</v>
      </c>
      <c r="G17" s="35">
        <v>89.4</v>
      </c>
      <c r="H17" s="35">
        <v>2.1</v>
      </c>
    </row>
    <row r="18" spans="2:8" ht="15.75" customHeight="1" x14ac:dyDescent="0.15">
      <c r="B18" s="127"/>
      <c r="C18" s="131" t="s">
        <v>432</v>
      </c>
      <c r="D18" s="54">
        <v>100</v>
      </c>
      <c r="E18" s="46">
        <v>7</v>
      </c>
      <c r="F18" s="28">
        <v>12</v>
      </c>
      <c r="G18" s="28">
        <v>80</v>
      </c>
      <c r="H18" s="28">
        <v>1</v>
      </c>
    </row>
    <row r="19" spans="2:8" ht="15.75" customHeight="1" x14ac:dyDescent="0.15">
      <c r="B19" s="127"/>
      <c r="C19" s="130"/>
      <c r="D19" s="53">
        <v>100</v>
      </c>
      <c r="E19" s="49">
        <v>7</v>
      </c>
      <c r="F19" s="35">
        <v>12</v>
      </c>
      <c r="G19" s="35">
        <v>80</v>
      </c>
      <c r="H19" s="35">
        <v>1</v>
      </c>
    </row>
    <row r="20" spans="2:8" ht="15.75" customHeight="1" x14ac:dyDescent="0.15">
      <c r="B20" s="127"/>
      <c r="C20" s="131" t="s">
        <v>433</v>
      </c>
      <c r="D20" s="54">
        <v>316</v>
      </c>
      <c r="E20" s="46">
        <v>31</v>
      </c>
      <c r="F20" s="28">
        <v>29</v>
      </c>
      <c r="G20" s="28">
        <v>255</v>
      </c>
      <c r="H20" s="28">
        <v>1</v>
      </c>
    </row>
    <row r="21" spans="2:8" ht="15.75" customHeight="1" x14ac:dyDescent="0.15">
      <c r="B21" s="127"/>
      <c r="C21" s="130"/>
      <c r="D21" s="53">
        <v>100</v>
      </c>
      <c r="E21" s="49">
        <v>9.8000000000000007</v>
      </c>
      <c r="F21" s="35">
        <v>9.1999999999999993</v>
      </c>
      <c r="G21" s="35">
        <v>80.7</v>
      </c>
      <c r="H21" s="35">
        <v>0.3</v>
      </c>
    </row>
    <row r="22" spans="2:8" ht="15.75" customHeight="1" x14ac:dyDescent="0.15">
      <c r="B22" s="127"/>
      <c r="C22" s="131" t="s">
        <v>434</v>
      </c>
      <c r="D22" s="54">
        <v>675</v>
      </c>
      <c r="E22" s="46">
        <v>62</v>
      </c>
      <c r="F22" s="28">
        <v>43</v>
      </c>
      <c r="G22" s="28">
        <v>562</v>
      </c>
      <c r="H22" s="28">
        <v>8</v>
      </c>
    </row>
    <row r="23" spans="2:8" ht="15.75" customHeight="1" x14ac:dyDescent="0.15">
      <c r="B23" s="127"/>
      <c r="C23" s="130"/>
      <c r="D23" s="53">
        <v>100</v>
      </c>
      <c r="E23" s="49">
        <v>9.1999999999999993</v>
      </c>
      <c r="F23" s="35">
        <v>6.4</v>
      </c>
      <c r="G23" s="35">
        <v>83.3</v>
      </c>
      <c r="H23" s="35">
        <v>1.2</v>
      </c>
    </row>
    <row r="24" spans="2:8" ht="15.75" customHeight="1" x14ac:dyDescent="0.15">
      <c r="B24" s="127"/>
      <c r="C24" s="131" t="s">
        <v>435</v>
      </c>
      <c r="D24" s="54">
        <v>1130</v>
      </c>
      <c r="E24" s="46">
        <v>102</v>
      </c>
      <c r="F24" s="28">
        <v>79</v>
      </c>
      <c r="G24" s="28">
        <v>941</v>
      </c>
      <c r="H24" s="28">
        <v>8</v>
      </c>
    </row>
    <row r="25" spans="2:8" ht="15.75" customHeight="1" x14ac:dyDescent="0.15">
      <c r="B25" s="127"/>
      <c r="C25" s="130"/>
      <c r="D25" s="53">
        <v>100</v>
      </c>
      <c r="E25" s="49">
        <v>9</v>
      </c>
      <c r="F25" s="35">
        <v>7</v>
      </c>
      <c r="G25" s="35">
        <v>83.3</v>
      </c>
      <c r="H25" s="35">
        <v>0.7</v>
      </c>
    </row>
    <row r="26" spans="2:8" ht="15.75" customHeight="1" x14ac:dyDescent="0.15">
      <c r="B26" s="127"/>
      <c r="C26" s="131" t="s">
        <v>436</v>
      </c>
      <c r="D26" s="54">
        <v>1119</v>
      </c>
      <c r="E26" s="46">
        <v>54</v>
      </c>
      <c r="F26" s="28">
        <v>47</v>
      </c>
      <c r="G26" s="28">
        <v>1003</v>
      </c>
      <c r="H26" s="28">
        <v>15</v>
      </c>
    </row>
    <row r="27" spans="2:8" ht="15.75" customHeight="1" x14ac:dyDescent="0.15">
      <c r="B27" s="128"/>
      <c r="C27" s="132"/>
      <c r="D27" s="52">
        <v>100</v>
      </c>
      <c r="E27" s="47">
        <v>4.8</v>
      </c>
      <c r="F27" s="39">
        <v>4.2</v>
      </c>
      <c r="G27" s="39">
        <v>89.6</v>
      </c>
      <c r="H27" s="39">
        <v>1.3</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H9">
    <cfRule type="top10" dxfId="1436" priority="908" rank="1"/>
  </conditionalFormatting>
  <conditionalFormatting sqref="E11:H11">
    <cfRule type="top10" dxfId="1435" priority="909" rank="1"/>
  </conditionalFormatting>
  <conditionalFormatting sqref="E13:H13">
    <cfRule type="top10" dxfId="1434" priority="910" rank="1"/>
  </conditionalFormatting>
  <conditionalFormatting sqref="E15:H15">
    <cfRule type="top10" dxfId="1433" priority="911" rank="1"/>
  </conditionalFormatting>
  <conditionalFormatting sqref="E17:H17">
    <cfRule type="top10" dxfId="1432" priority="912" rank="1"/>
  </conditionalFormatting>
  <conditionalFormatting sqref="E19:H19">
    <cfRule type="top10" dxfId="1431" priority="913" rank="1"/>
  </conditionalFormatting>
  <conditionalFormatting sqref="E21:H21">
    <cfRule type="top10" dxfId="1430" priority="914" rank="1"/>
  </conditionalFormatting>
  <conditionalFormatting sqref="E23:H23">
    <cfRule type="top10" dxfId="1429" priority="915" rank="1"/>
  </conditionalFormatting>
  <conditionalFormatting sqref="E25:H25">
    <cfRule type="top10" dxfId="1428" priority="916" rank="1"/>
  </conditionalFormatting>
  <conditionalFormatting sqref="E27:H27">
    <cfRule type="top10" dxfId="1427" priority="917" rank="1"/>
  </conditionalFormatting>
  <pageMargins left="0.7" right="0.7" top="0.75" bottom="0.75" header="0.3" footer="0.3"/>
  <pageSetup paperSize="9" orientation="landscape" r:id="rId1"/>
  <headerFooter>
    <oddFooter>&amp;C&amp;P</oddFooter>
  </headerFooter>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8" ht="15.75" customHeight="1" x14ac:dyDescent="0.15">
      <c r="B2" s="1" t="s">
        <v>613</v>
      </c>
    </row>
    <row r="3" spans="2:8" ht="15.75" customHeight="1" x14ac:dyDescent="0.15">
      <c r="B3" s="1" t="s">
        <v>424</v>
      </c>
    </row>
    <row r="4" spans="2:8" ht="15.75" customHeight="1" x14ac:dyDescent="0.15">
      <c r="B4" s="1" t="s">
        <v>622</v>
      </c>
    </row>
    <row r="5" spans="2:8" ht="15.75" customHeight="1" x14ac:dyDescent="0.15">
      <c r="B5" s="1" t="s">
        <v>615</v>
      </c>
    </row>
    <row r="6" spans="2:8" ht="4.5" customHeight="1" x14ac:dyDescent="0.15">
      <c r="B6" s="60"/>
      <c r="C6" s="61"/>
      <c r="D6" s="62"/>
      <c r="E6" s="63"/>
      <c r="F6" s="64"/>
      <c r="G6" s="64"/>
      <c r="H6" s="64"/>
    </row>
    <row r="7" spans="2:8" s="2" customFormat="1" ht="118.5" customHeight="1" thickBot="1" x14ac:dyDescent="0.2">
      <c r="B7" s="66"/>
      <c r="C7" s="56" t="s">
        <v>427</v>
      </c>
      <c r="D7" s="57" t="s">
        <v>52</v>
      </c>
      <c r="E7" s="90" t="s">
        <v>649</v>
      </c>
      <c r="F7" s="91" t="s">
        <v>1</v>
      </c>
      <c r="G7" s="91" t="s">
        <v>217</v>
      </c>
      <c r="H7" s="91" t="s">
        <v>53</v>
      </c>
    </row>
    <row r="8" spans="2:8" ht="15.75" customHeight="1" thickTop="1" x14ac:dyDescent="0.15">
      <c r="B8" s="144" t="s">
        <v>428</v>
      </c>
      <c r="C8" s="145"/>
      <c r="D8" s="93">
        <v>3480</v>
      </c>
      <c r="E8" s="46">
        <v>196</v>
      </c>
      <c r="F8" s="28">
        <v>231</v>
      </c>
      <c r="G8" s="28">
        <v>3021</v>
      </c>
      <c r="H8" s="28">
        <v>32</v>
      </c>
    </row>
    <row r="9" spans="2:8" ht="15.75" customHeight="1" x14ac:dyDescent="0.15">
      <c r="B9" s="124"/>
      <c r="C9" s="125"/>
      <c r="D9" s="88">
        <v>100</v>
      </c>
      <c r="E9" s="70">
        <v>5.6</v>
      </c>
      <c r="F9" s="36">
        <v>6.6</v>
      </c>
      <c r="G9" s="36">
        <v>86.8</v>
      </c>
      <c r="H9" s="36">
        <v>0.9</v>
      </c>
    </row>
    <row r="10" spans="2:8" ht="15.75" customHeight="1" x14ac:dyDescent="0.15">
      <c r="B10" s="126" t="s">
        <v>429</v>
      </c>
      <c r="C10" s="129" t="s">
        <v>2</v>
      </c>
      <c r="D10" s="51">
        <v>961</v>
      </c>
      <c r="E10" s="48">
        <v>54</v>
      </c>
      <c r="F10" s="40">
        <v>66</v>
      </c>
      <c r="G10" s="40">
        <v>831</v>
      </c>
      <c r="H10" s="40">
        <v>10</v>
      </c>
    </row>
    <row r="11" spans="2:8" ht="15.75" customHeight="1" x14ac:dyDescent="0.15">
      <c r="B11" s="127"/>
      <c r="C11" s="130"/>
      <c r="D11" s="53">
        <v>100</v>
      </c>
      <c r="E11" s="49">
        <v>5.6</v>
      </c>
      <c r="F11" s="35">
        <v>6.9</v>
      </c>
      <c r="G11" s="35">
        <v>86.5</v>
      </c>
      <c r="H11" s="35">
        <v>1</v>
      </c>
    </row>
    <row r="12" spans="2:8" ht="15.75" customHeight="1" x14ac:dyDescent="0.15">
      <c r="B12" s="127"/>
      <c r="C12" s="131" t="s">
        <v>3</v>
      </c>
      <c r="D12" s="54">
        <v>2484</v>
      </c>
      <c r="E12" s="46">
        <v>142</v>
      </c>
      <c r="F12" s="28">
        <v>163</v>
      </c>
      <c r="G12" s="28">
        <v>2157</v>
      </c>
      <c r="H12" s="28">
        <v>22</v>
      </c>
    </row>
    <row r="13" spans="2:8" ht="15.75" customHeight="1" x14ac:dyDescent="0.15">
      <c r="B13" s="128"/>
      <c r="C13" s="132"/>
      <c r="D13" s="52">
        <v>100</v>
      </c>
      <c r="E13" s="47">
        <v>5.7</v>
      </c>
      <c r="F13" s="39">
        <v>6.6</v>
      </c>
      <c r="G13" s="39">
        <v>86.8</v>
      </c>
      <c r="H13" s="39">
        <v>0.9</v>
      </c>
    </row>
    <row r="14" spans="2:8" ht="15.75" customHeight="1" x14ac:dyDescent="0.15">
      <c r="B14" s="126" t="s">
        <v>4</v>
      </c>
      <c r="C14" s="129" t="s">
        <v>430</v>
      </c>
      <c r="D14" s="51">
        <v>24</v>
      </c>
      <c r="E14" s="48">
        <v>2</v>
      </c>
      <c r="F14" s="40">
        <v>2</v>
      </c>
      <c r="G14" s="40">
        <v>20</v>
      </c>
      <c r="H14" s="40">
        <v>0</v>
      </c>
    </row>
    <row r="15" spans="2:8" ht="15.75" customHeight="1" x14ac:dyDescent="0.15">
      <c r="B15" s="127"/>
      <c r="C15" s="130"/>
      <c r="D15" s="53">
        <v>100</v>
      </c>
      <c r="E15" s="49">
        <v>8.3000000000000007</v>
      </c>
      <c r="F15" s="35">
        <v>8.3000000000000007</v>
      </c>
      <c r="G15" s="35">
        <v>83.3</v>
      </c>
      <c r="H15" s="35">
        <v>0</v>
      </c>
    </row>
    <row r="16" spans="2:8" ht="15.75" customHeight="1" x14ac:dyDescent="0.15">
      <c r="B16" s="127"/>
      <c r="C16" s="136" t="s">
        <v>431</v>
      </c>
      <c r="D16" s="54">
        <v>47</v>
      </c>
      <c r="E16" s="46">
        <v>4</v>
      </c>
      <c r="F16" s="28">
        <v>5</v>
      </c>
      <c r="G16" s="28">
        <v>38</v>
      </c>
      <c r="H16" s="28">
        <v>0</v>
      </c>
    </row>
    <row r="17" spans="2:8" ht="15.75" customHeight="1" x14ac:dyDescent="0.15">
      <c r="B17" s="127"/>
      <c r="C17" s="130"/>
      <c r="D17" s="53">
        <v>100</v>
      </c>
      <c r="E17" s="49">
        <v>8.5</v>
      </c>
      <c r="F17" s="35">
        <v>10.6</v>
      </c>
      <c r="G17" s="35">
        <v>80.900000000000006</v>
      </c>
      <c r="H17" s="35">
        <v>0</v>
      </c>
    </row>
    <row r="18" spans="2:8" ht="15.75" customHeight="1" x14ac:dyDescent="0.15">
      <c r="B18" s="127"/>
      <c r="C18" s="131" t="s">
        <v>432</v>
      </c>
      <c r="D18" s="54">
        <v>100</v>
      </c>
      <c r="E18" s="46">
        <v>8</v>
      </c>
      <c r="F18" s="28">
        <v>10</v>
      </c>
      <c r="G18" s="28">
        <v>81</v>
      </c>
      <c r="H18" s="28">
        <v>1</v>
      </c>
    </row>
    <row r="19" spans="2:8" ht="15.75" customHeight="1" x14ac:dyDescent="0.15">
      <c r="B19" s="127"/>
      <c r="C19" s="130"/>
      <c r="D19" s="53">
        <v>100</v>
      </c>
      <c r="E19" s="49">
        <v>8</v>
      </c>
      <c r="F19" s="35">
        <v>10</v>
      </c>
      <c r="G19" s="35">
        <v>81</v>
      </c>
      <c r="H19" s="35">
        <v>1</v>
      </c>
    </row>
    <row r="20" spans="2:8" ht="15.75" customHeight="1" x14ac:dyDescent="0.15">
      <c r="B20" s="127"/>
      <c r="C20" s="131" t="s">
        <v>433</v>
      </c>
      <c r="D20" s="54">
        <v>316</v>
      </c>
      <c r="E20" s="46">
        <v>27</v>
      </c>
      <c r="F20" s="28">
        <v>26</v>
      </c>
      <c r="G20" s="28">
        <v>263</v>
      </c>
      <c r="H20" s="28">
        <v>0</v>
      </c>
    </row>
    <row r="21" spans="2:8" ht="15.75" customHeight="1" x14ac:dyDescent="0.15">
      <c r="B21" s="127"/>
      <c r="C21" s="130"/>
      <c r="D21" s="53">
        <v>100</v>
      </c>
      <c r="E21" s="49">
        <v>8.5</v>
      </c>
      <c r="F21" s="35">
        <v>8.1999999999999993</v>
      </c>
      <c r="G21" s="35">
        <v>83.2</v>
      </c>
      <c r="H21" s="35">
        <v>0</v>
      </c>
    </row>
    <row r="22" spans="2:8" ht="15.75" customHeight="1" x14ac:dyDescent="0.15">
      <c r="B22" s="127"/>
      <c r="C22" s="131" t="s">
        <v>434</v>
      </c>
      <c r="D22" s="54">
        <v>675</v>
      </c>
      <c r="E22" s="46">
        <v>40</v>
      </c>
      <c r="F22" s="28">
        <v>56</v>
      </c>
      <c r="G22" s="28">
        <v>569</v>
      </c>
      <c r="H22" s="28">
        <v>10</v>
      </c>
    </row>
    <row r="23" spans="2:8" ht="15.75" customHeight="1" x14ac:dyDescent="0.15">
      <c r="B23" s="127"/>
      <c r="C23" s="130"/>
      <c r="D23" s="53">
        <v>100</v>
      </c>
      <c r="E23" s="49">
        <v>5.9</v>
      </c>
      <c r="F23" s="35">
        <v>8.3000000000000007</v>
      </c>
      <c r="G23" s="35">
        <v>84.3</v>
      </c>
      <c r="H23" s="35">
        <v>1.5</v>
      </c>
    </row>
    <row r="24" spans="2:8" ht="15.75" customHeight="1" x14ac:dyDescent="0.15">
      <c r="B24" s="127"/>
      <c r="C24" s="131" t="s">
        <v>435</v>
      </c>
      <c r="D24" s="54">
        <v>1130</v>
      </c>
      <c r="E24" s="46">
        <v>76</v>
      </c>
      <c r="F24" s="28">
        <v>80</v>
      </c>
      <c r="G24" s="28">
        <v>965</v>
      </c>
      <c r="H24" s="28">
        <v>9</v>
      </c>
    </row>
    <row r="25" spans="2:8" ht="15.75" customHeight="1" x14ac:dyDescent="0.15">
      <c r="B25" s="127"/>
      <c r="C25" s="130"/>
      <c r="D25" s="53">
        <v>100</v>
      </c>
      <c r="E25" s="49">
        <v>6.7</v>
      </c>
      <c r="F25" s="35">
        <v>7.1</v>
      </c>
      <c r="G25" s="35">
        <v>85.4</v>
      </c>
      <c r="H25" s="35">
        <v>0.8</v>
      </c>
    </row>
    <row r="26" spans="2:8" ht="15.75" customHeight="1" x14ac:dyDescent="0.15">
      <c r="B26" s="127"/>
      <c r="C26" s="131" t="s">
        <v>436</v>
      </c>
      <c r="D26" s="54">
        <v>1119</v>
      </c>
      <c r="E26" s="46">
        <v>38</v>
      </c>
      <c r="F26" s="28">
        <v>47</v>
      </c>
      <c r="G26" s="28">
        <v>1022</v>
      </c>
      <c r="H26" s="28">
        <v>12</v>
      </c>
    </row>
    <row r="27" spans="2:8" ht="15.75" customHeight="1" x14ac:dyDescent="0.15">
      <c r="B27" s="128"/>
      <c r="C27" s="132"/>
      <c r="D27" s="52">
        <v>100</v>
      </c>
      <c r="E27" s="47">
        <v>3.4</v>
      </c>
      <c r="F27" s="39">
        <v>4.2</v>
      </c>
      <c r="G27" s="39">
        <v>91.3</v>
      </c>
      <c r="H27" s="39">
        <v>1.1000000000000001</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H9">
    <cfRule type="top10" dxfId="1426" priority="918" rank="1"/>
  </conditionalFormatting>
  <conditionalFormatting sqref="E11:H11">
    <cfRule type="top10" dxfId="1425" priority="919" rank="1"/>
  </conditionalFormatting>
  <conditionalFormatting sqref="E13:H13">
    <cfRule type="top10" dxfId="1424" priority="920" rank="1"/>
  </conditionalFormatting>
  <conditionalFormatting sqref="E15:H15">
    <cfRule type="top10" dxfId="1423" priority="921" rank="1"/>
  </conditionalFormatting>
  <conditionalFormatting sqref="E17:H17">
    <cfRule type="top10" dxfId="1422" priority="922" rank="1"/>
  </conditionalFormatting>
  <conditionalFormatting sqref="E19:H19">
    <cfRule type="top10" dxfId="1421" priority="923" rank="1"/>
  </conditionalFormatting>
  <conditionalFormatting sqref="E21:H21">
    <cfRule type="top10" dxfId="1420" priority="924" rank="1"/>
  </conditionalFormatting>
  <conditionalFormatting sqref="E23:H23">
    <cfRule type="top10" dxfId="1419" priority="925" rank="1"/>
  </conditionalFormatting>
  <conditionalFormatting sqref="E25:H25">
    <cfRule type="top10" dxfId="1418" priority="926" rank="1"/>
  </conditionalFormatting>
  <conditionalFormatting sqref="E27:H27">
    <cfRule type="top10" dxfId="1417" priority="927" rank="1"/>
  </conditionalFormatting>
  <pageMargins left="0.7" right="0.7" top="0.75" bottom="0.75" header="0.3" footer="0.3"/>
  <pageSetup paperSize="9" orientation="landscape" r:id="rId1"/>
  <headerFooter>
    <oddFooter>&amp;C&amp;P</oddFooter>
  </headerFooter>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7" ht="15.75" customHeight="1" x14ac:dyDescent="0.15">
      <c r="B2" s="1" t="s">
        <v>613</v>
      </c>
    </row>
    <row r="3" spans="2:7" ht="15.75" customHeight="1" x14ac:dyDescent="0.15">
      <c r="B3" s="1" t="s">
        <v>424</v>
      </c>
    </row>
    <row r="4" spans="2:7" ht="15.75" customHeight="1" x14ac:dyDescent="0.15">
      <c r="B4" s="1" t="s">
        <v>1287</v>
      </c>
    </row>
    <row r="5" spans="2:7" ht="15.75" customHeight="1" x14ac:dyDescent="0.15">
      <c r="B5" s="1" t="s">
        <v>615</v>
      </c>
    </row>
    <row r="6" spans="2:7" ht="4.5" customHeight="1" x14ac:dyDescent="0.15">
      <c r="B6" s="60"/>
      <c r="C6" s="61"/>
      <c r="D6" s="62"/>
      <c r="E6" s="63"/>
      <c r="F6" s="64"/>
      <c r="G6" s="64"/>
    </row>
    <row r="7" spans="2:7" s="2" customFormat="1" ht="118.5" customHeight="1" thickBot="1" x14ac:dyDescent="0.2">
      <c r="B7" s="66"/>
      <c r="C7" s="56" t="s">
        <v>427</v>
      </c>
      <c r="D7" s="57" t="s">
        <v>52</v>
      </c>
      <c r="E7" s="90" t="s">
        <v>651</v>
      </c>
      <c r="F7" s="91" t="s">
        <v>39</v>
      </c>
      <c r="G7" s="91" t="s">
        <v>53</v>
      </c>
    </row>
    <row r="8" spans="2:7" ht="15.75" customHeight="1" thickTop="1" x14ac:dyDescent="0.15">
      <c r="B8" s="144" t="s">
        <v>428</v>
      </c>
      <c r="C8" s="145"/>
      <c r="D8" s="93">
        <v>3480</v>
      </c>
      <c r="E8" s="46">
        <v>274</v>
      </c>
      <c r="F8" s="28">
        <v>3106</v>
      </c>
      <c r="G8" s="28">
        <v>100</v>
      </c>
    </row>
    <row r="9" spans="2:7" ht="15.75" customHeight="1" x14ac:dyDescent="0.15">
      <c r="B9" s="124"/>
      <c r="C9" s="125"/>
      <c r="D9" s="88">
        <v>100</v>
      </c>
      <c r="E9" s="70">
        <v>7.9</v>
      </c>
      <c r="F9" s="36">
        <v>89.3</v>
      </c>
      <c r="G9" s="36">
        <v>2.9</v>
      </c>
    </row>
    <row r="10" spans="2:7" ht="15.75" customHeight="1" x14ac:dyDescent="0.15">
      <c r="B10" s="126" t="s">
        <v>429</v>
      </c>
      <c r="C10" s="129" t="s">
        <v>2</v>
      </c>
      <c r="D10" s="51">
        <v>961</v>
      </c>
      <c r="E10" s="48">
        <v>80</v>
      </c>
      <c r="F10" s="40">
        <v>851</v>
      </c>
      <c r="G10" s="40">
        <v>30</v>
      </c>
    </row>
    <row r="11" spans="2:7" ht="15.75" customHeight="1" x14ac:dyDescent="0.15">
      <c r="B11" s="127"/>
      <c r="C11" s="130"/>
      <c r="D11" s="53">
        <v>100</v>
      </c>
      <c r="E11" s="49">
        <v>8.3000000000000007</v>
      </c>
      <c r="F11" s="35">
        <v>88.6</v>
      </c>
      <c r="G11" s="35">
        <v>3.1</v>
      </c>
    </row>
    <row r="12" spans="2:7" ht="15.75" customHeight="1" x14ac:dyDescent="0.15">
      <c r="B12" s="127"/>
      <c r="C12" s="131" t="s">
        <v>3</v>
      </c>
      <c r="D12" s="54">
        <v>2484</v>
      </c>
      <c r="E12" s="46">
        <v>193</v>
      </c>
      <c r="F12" s="28">
        <v>2221</v>
      </c>
      <c r="G12" s="28">
        <v>70</v>
      </c>
    </row>
    <row r="13" spans="2:7" ht="15.75" customHeight="1" x14ac:dyDescent="0.15">
      <c r="B13" s="128"/>
      <c r="C13" s="132"/>
      <c r="D13" s="52">
        <v>100</v>
      </c>
      <c r="E13" s="47">
        <v>7.8</v>
      </c>
      <c r="F13" s="39">
        <v>89.4</v>
      </c>
      <c r="G13" s="39">
        <v>2.8</v>
      </c>
    </row>
    <row r="14" spans="2:7" ht="15.75" customHeight="1" x14ac:dyDescent="0.15">
      <c r="B14" s="126" t="s">
        <v>4</v>
      </c>
      <c r="C14" s="129" t="s">
        <v>430</v>
      </c>
      <c r="D14" s="51">
        <v>24</v>
      </c>
      <c r="E14" s="48">
        <v>3</v>
      </c>
      <c r="F14" s="40">
        <v>21</v>
      </c>
      <c r="G14" s="40">
        <v>0</v>
      </c>
    </row>
    <row r="15" spans="2:7" ht="15.75" customHeight="1" x14ac:dyDescent="0.15">
      <c r="B15" s="127"/>
      <c r="C15" s="130"/>
      <c r="D15" s="53">
        <v>100</v>
      </c>
      <c r="E15" s="49">
        <v>12.5</v>
      </c>
      <c r="F15" s="35">
        <v>87.5</v>
      </c>
      <c r="G15" s="35">
        <v>0</v>
      </c>
    </row>
    <row r="16" spans="2:7" ht="15.75" customHeight="1" x14ac:dyDescent="0.15">
      <c r="B16" s="127"/>
      <c r="C16" s="136" t="s">
        <v>431</v>
      </c>
      <c r="D16" s="54">
        <v>47</v>
      </c>
      <c r="E16" s="46">
        <v>6</v>
      </c>
      <c r="F16" s="28">
        <v>41</v>
      </c>
      <c r="G16" s="28">
        <v>0</v>
      </c>
    </row>
    <row r="17" spans="2:7" ht="15.75" customHeight="1" x14ac:dyDescent="0.15">
      <c r="B17" s="127"/>
      <c r="C17" s="130"/>
      <c r="D17" s="53">
        <v>100</v>
      </c>
      <c r="E17" s="49">
        <v>12.8</v>
      </c>
      <c r="F17" s="35">
        <v>87.2</v>
      </c>
      <c r="G17" s="35">
        <v>0</v>
      </c>
    </row>
    <row r="18" spans="2:7" ht="15.75" customHeight="1" x14ac:dyDescent="0.15">
      <c r="B18" s="127"/>
      <c r="C18" s="131" t="s">
        <v>432</v>
      </c>
      <c r="D18" s="54">
        <v>100</v>
      </c>
      <c r="E18" s="46">
        <v>13</v>
      </c>
      <c r="F18" s="28">
        <v>83</v>
      </c>
      <c r="G18" s="28">
        <v>4</v>
      </c>
    </row>
    <row r="19" spans="2:7" ht="15.75" customHeight="1" x14ac:dyDescent="0.15">
      <c r="B19" s="127"/>
      <c r="C19" s="130"/>
      <c r="D19" s="53">
        <v>100</v>
      </c>
      <c r="E19" s="49">
        <v>13</v>
      </c>
      <c r="F19" s="35">
        <v>83</v>
      </c>
      <c r="G19" s="35">
        <v>4</v>
      </c>
    </row>
    <row r="20" spans="2:7" ht="15.75" customHeight="1" x14ac:dyDescent="0.15">
      <c r="B20" s="127"/>
      <c r="C20" s="131" t="s">
        <v>433</v>
      </c>
      <c r="D20" s="54">
        <v>316</v>
      </c>
      <c r="E20" s="46">
        <v>27</v>
      </c>
      <c r="F20" s="28">
        <v>282</v>
      </c>
      <c r="G20" s="28">
        <v>7</v>
      </c>
    </row>
    <row r="21" spans="2:7" ht="15.75" customHeight="1" x14ac:dyDescent="0.15">
      <c r="B21" s="127"/>
      <c r="C21" s="130"/>
      <c r="D21" s="53">
        <v>100</v>
      </c>
      <c r="E21" s="49">
        <v>8.5</v>
      </c>
      <c r="F21" s="35">
        <v>89.2</v>
      </c>
      <c r="G21" s="35">
        <v>2.2000000000000002</v>
      </c>
    </row>
    <row r="22" spans="2:7" ht="15.75" customHeight="1" x14ac:dyDescent="0.15">
      <c r="B22" s="127"/>
      <c r="C22" s="131" t="s">
        <v>434</v>
      </c>
      <c r="D22" s="54">
        <v>675</v>
      </c>
      <c r="E22" s="46">
        <v>64</v>
      </c>
      <c r="F22" s="28">
        <v>589</v>
      </c>
      <c r="G22" s="28">
        <v>22</v>
      </c>
    </row>
    <row r="23" spans="2:7" ht="15.75" customHeight="1" x14ac:dyDescent="0.15">
      <c r="B23" s="127"/>
      <c r="C23" s="130"/>
      <c r="D23" s="53">
        <v>100</v>
      </c>
      <c r="E23" s="49">
        <v>9.5</v>
      </c>
      <c r="F23" s="35">
        <v>87.3</v>
      </c>
      <c r="G23" s="35">
        <v>3.3</v>
      </c>
    </row>
    <row r="24" spans="2:7" ht="15.75" customHeight="1" x14ac:dyDescent="0.15">
      <c r="B24" s="127"/>
      <c r="C24" s="131" t="s">
        <v>435</v>
      </c>
      <c r="D24" s="54">
        <v>1130</v>
      </c>
      <c r="E24" s="46">
        <v>106</v>
      </c>
      <c r="F24" s="28">
        <v>996</v>
      </c>
      <c r="G24" s="28">
        <v>28</v>
      </c>
    </row>
    <row r="25" spans="2:7" ht="15.75" customHeight="1" x14ac:dyDescent="0.15">
      <c r="B25" s="127"/>
      <c r="C25" s="130"/>
      <c r="D25" s="53">
        <v>100</v>
      </c>
      <c r="E25" s="49">
        <v>9.4</v>
      </c>
      <c r="F25" s="35">
        <v>88.1</v>
      </c>
      <c r="G25" s="35">
        <v>2.5</v>
      </c>
    </row>
    <row r="26" spans="2:7" ht="15.75" customHeight="1" x14ac:dyDescent="0.15">
      <c r="B26" s="127"/>
      <c r="C26" s="131" t="s">
        <v>436</v>
      </c>
      <c r="D26" s="54">
        <v>1119</v>
      </c>
      <c r="E26" s="46">
        <v>50</v>
      </c>
      <c r="F26" s="28">
        <v>1030</v>
      </c>
      <c r="G26" s="28">
        <v>39</v>
      </c>
    </row>
    <row r="27" spans="2:7" ht="15.75" customHeight="1" x14ac:dyDescent="0.15">
      <c r="B27" s="128"/>
      <c r="C27" s="132"/>
      <c r="D27" s="52">
        <v>100</v>
      </c>
      <c r="E27" s="47">
        <v>4.5</v>
      </c>
      <c r="F27" s="39">
        <v>92</v>
      </c>
      <c r="G27" s="39">
        <v>3.5</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G9">
    <cfRule type="top10" dxfId="1416" priority="928" rank="1"/>
  </conditionalFormatting>
  <conditionalFormatting sqref="E11:G11">
    <cfRule type="top10" dxfId="1415" priority="929" rank="1"/>
  </conditionalFormatting>
  <conditionalFormatting sqref="E13:G13">
    <cfRule type="top10" dxfId="1414" priority="930" rank="1"/>
  </conditionalFormatting>
  <conditionalFormatting sqref="E15:G15">
    <cfRule type="top10" dxfId="1413" priority="931" rank="1"/>
  </conditionalFormatting>
  <conditionalFormatting sqref="E17:G17">
    <cfRule type="top10" dxfId="1412" priority="932" rank="1"/>
  </conditionalFormatting>
  <conditionalFormatting sqref="E19:G19">
    <cfRule type="top10" dxfId="1411" priority="933" rank="1"/>
  </conditionalFormatting>
  <conditionalFormatting sqref="E21:G21">
    <cfRule type="top10" dxfId="1410" priority="934" rank="1"/>
  </conditionalFormatting>
  <conditionalFormatting sqref="E23:G23">
    <cfRule type="top10" dxfId="1409" priority="935" rank="1"/>
  </conditionalFormatting>
  <conditionalFormatting sqref="E25:G25">
    <cfRule type="top10" dxfId="1408" priority="936" rank="1"/>
  </conditionalFormatting>
  <conditionalFormatting sqref="E27:G27">
    <cfRule type="top10" dxfId="1407" priority="937" rank="1"/>
  </conditionalFormatting>
  <pageMargins left="0.7" right="0.7" top="0.75" bottom="0.75" header="0.3" footer="0.3"/>
  <pageSetup paperSize="9" orientation="landscape" r:id="rId1"/>
  <headerFooter>
    <oddFooter>&amp;C&amp;P</oddFooter>
  </headerFooter>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613</v>
      </c>
    </row>
    <row r="3" spans="2:11" ht="15.75" customHeight="1" x14ac:dyDescent="0.15">
      <c r="B3" s="1" t="s">
        <v>424</v>
      </c>
    </row>
    <row r="4" spans="2:11" ht="15.75" customHeight="1" x14ac:dyDescent="0.15">
      <c r="B4" s="1" t="s">
        <v>623</v>
      </c>
    </row>
    <row r="5" spans="2:11" ht="15.75" customHeight="1" x14ac:dyDescent="0.15">
      <c r="B5" s="1" t="s">
        <v>615</v>
      </c>
    </row>
    <row r="6" spans="2:11" ht="4.5" customHeight="1" x14ac:dyDescent="0.15">
      <c r="B6" s="60"/>
      <c r="C6" s="61"/>
      <c r="D6" s="62"/>
      <c r="E6" s="63"/>
      <c r="F6" s="64"/>
      <c r="G6" s="64"/>
      <c r="H6" s="64"/>
      <c r="I6" s="64"/>
      <c r="J6" s="64"/>
      <c r="K6" s="64"/>
    </row>
    <row r="7" spans="2:11" s="2" customFormat="1" ht="118.5" customHeight="1" thickBot="1" x14ac:dyDescent="0.2">
      <c r="B7" s="66"/>
      <c r="C7" s="56" t="s">
        <v>427</v>
      </c>
      <c r="D7" s="57" t="s">
        <v>52</v>
      </c>
      <c r="E7" s="90" t="s">
        <v>652</v>
      </c>
      <c r="F7" s="91" t="s">
        <v>191</v>
      </c>
      <c r="G7" s="91" t="s">
        <v>192</v>
      </c>
      <c r="H7" s="91" t="s">
        <v>193</v>
      </c>
      <c r="I7" s="91" t="s">
        <v>194</v>
      </c>
      <c r="J7" s="91" t="s">
        <v>195</v>
      </c>
      <c r="K7" s="91" t="s">
        <v>53</v>
      </c>
    </row>
    <row r="8" spans="2:11" ht="15.75" customHeight="1" thickTop="1" x14ac:dyDescent="0.15">
      <c r="B8" s="144" t="s">
        <v>428</v>
      </c>
      <c r="C8" s="145"/>
      <c r="D8" s="93">
        <v>3480</v>
      </c>
      <c r="E8" s="46">
        <v>7</v>
      </c>
      <c r="F8" s="28">
        <v>9</v>
      </c>
      <c r="G8" s="28">
        <v>8</v>
      </c>
      <c r="H8" s="28">
        <v>10</v>
      </c>
      <c r="I8" s="28">
        <v>20</v>
      </c>
      <c r="J8" s="28">
        <v>3085</v>
      </c>
      <c r="K8" s="28">
        <v>341</v>
      </c>
    </row>
    <row r="9" spans="2:11" ht="15.75" customHeight="1" x14ac:dyDescent="0.15">
      <c r="B9" s="124"/>
      <c r="C9" s="125"/>
      <c r="D9" s="88">
        <v>100</v>
      </c>
      <c r="E9" s="70">
        <v>0.2</v>
      </c>
      <c r="F9" s="36">
        <v>0.3</v>
      </c>
      <c r="G9" s="36">
        <v>0.2</v>
      </c>
      <c r="H9" s="36">
        <v>0.3</v>
      </c>
      <c r="I9" s="36">
        <v>0.6</v>
      </c>
      <c r="J9" s="36">
        <v>88.6</v>
      </c>
      <c r="K9" s="36">
        <v>9.8000000000000007</v>
      </c>
    </row>
    <row r="10" spans="2:11" ht="15.75" customHeight="1" x14ac:dyDescent="0.15">
      <c r="B10" s="126" t="s">
        <v>429</v>
      </c>
      <c r="C10" s="129" t="s">
        <v>2</v>
      </c>
      <c r="D10" s="51">
        <v>961</v>
      </c>
      <c r="E10" s="48">
        <v>3</v>
      </c>
      <c r="F10" s="40">
        <v>0</v>
      </c>
      <c r="G10" s="40">
        <v>3</v>
      </c>
      <c r="H10" s="40">
        <v>3</v>
      </c>
      <c r="I10" s="40">
        <v>7</v>
      </c>
      <c r="J10" s="40">
        <v>834</v>
      </c>
      <c r="K10" s="40">
        <v>111</v>
      </c>
    </row>
    <row r="11" spans="2:11" ht="15.75" customHeight="1" x14ac:dyDescent="0.15">
      <c r="B11" s="127"/>
      <c r="C11" s="130"/>
      <c r="D11" s="53">
        <v>100</v>
      </c>
      <c r="E11" s="49">
        <v>0.3</v>
      </c>
      <c r="F11" s="35">
        <v>0</v>
      </c>
      <c r="G11" s="35">
        <v>0.3</v>
      </c>
      <c r="H11" s="35">
        <v>0.3</v>
      </c>
      <c r="I11" s="35">
        <v>0.7</v>
      </c>
      <c r="J11" s="35">
        <v>86.8</v>
      </c>
      <c r="K11" s="35">
        <v>11.6</v>
      </c>
    </row>
    <row r="12" spans="2:11" ht="15.75" customHeight="1" x14ac:dyDescent="0.15">
      <c r="B12" s="127"/>
      <c r="C12" s="131" t="s">
        <v>3</v>
      </c>
      <c r="D12" s="54">
        <v>2484</v>
      </c>
      <c r="E12" s="46">
        <v>4</v>
      </c>
      <c r="F12" s="28">
        <v>9</v>
      </c>
      <c r="G12" s="28">
        <v>5</v>
      </c>
      <c r="H12" s="28">
        <v>7</v>
      </c>
      <c r="I12" s="28">
        <v>13</v>
      </c>
      <c r="J12" s="28">
        <v>2218</v>
      </c>
      <c r="K12" s="28">
        <v>228</v>
      </c>
    </row>
    <row r="13" spans="2:11" ht="15.75" customHeight="1" x14ac:dyDescent="0.15">
      <c r="B13" s="128"/>
      <c r="C13" s="132"/>
      <c r="D13" s="52">
        <v>100</v>
      </c>
      <c r="E13" s="47">
        <v>0.2</v>
      </c>
      <c r="F13" s="39">
        <v>0.4</v>
      </c>
      <c r="G13" s="39">
        <v>0.2</v>
      </c>
      <c r="H13" s="39">
        <v>0.3</v>
      </c>
      <c r="I13" s="39">
        <v>0.5</v>
      </c>
      <c r="J13" s="39">
        <v>89.3</v>
      </c>
      <c r="K13" s="39">
        <v>9.1999999999999993</v>
      </c>
    </row>
    <row r="14" spans="2:11" ht="15.75" customHeight="1" x14ac:dyDescent="0.15">
      <c r="B14" s="126" t="s">
        <v>4</v>
      </c>
      <c r="C14" s="129" t="s">
        <v>430</v>
      </c>
      <c r="D14" s="51">
        <v>24</v>
      </c>
      <c r="E14" s="48">
        <v>0</v>
      </c>
      <c r="F14" s="40">
        <v>0</v>
      </c>
      <c r="G14" s="40">
        <v>0</v>
      </c>
      <c r="H14" s="40">
        <v>0</v>
      </c>
      <c r="I14" s="40">
        <v>0</v>
      </c>
      <c r="J14" s="40">
        <v>21</v>
      </c>
      <c r="K14" s="40">
        <v>3</v>
      </c>
    </row>
    <row r="15" spans="2:11" ht="15.75" customHeight="1" x14ac:dyDescent="0.15">
      <c r="B15" s="127"/>
      <c r="C15" s="130"/>
      <c r="D15" s="53">
        <v>100</v>
      </c>
      <c r="E15" s="49">
        <v>0</v>
      </c>
      <c r="F15" s="35">
        <v>0</v>
      </c>
      <c r="G15" s="35">
        <v>0</v>
      </c>
      <c r="H15" s="35">
        <v>0</v>
      </c>
      <c r="I15" s="35">
        <v>0</v>
      </c>
      <c r="J15" s="35">
        <v>87.5</v>
      </c>
      <c r="K15" s="35">
        <v>12.5</v>
      </c>
    </row>
    <row r="16" spans="2:11" ht="15.75" customHeight="1" x14ac:dyDescent="0.15">
      <c r="B16" s="127"/>
      <c r="C16" s="136" t="s">
        <v>431</v>
      </c>
      <c r="D16" s="54">
        <v>47</v>
      </c>
      <c r="E16" s="46">
        <v>0</v>
      </c>
      <c r="F16" s="28">
        <v>0</v>
      </c>
      <c r="G16" s="28">
        <v>1</v>
      </c>
      <c r="H16" s="28">
        <v>0</v>
      </c>
      <c r="I16" s="28">
        <v>0</v>
      </c>
      <c r="J16" s="28">
        <v>40</v>
      </c>
      <c r="K16" s="28">
        <v>6</v>
      </c>
    </row>
    <row r="17" spans="2:11" ht="15.75" customHeight="1" x14ac:dyDescent="0.15">
      <c r="B17" s="127"/>
      <c r="C17" s="130"/>
      <c r="D17" s="53">
        <v>100</v>
      </c>
      <c r="E17" s="49">
        <v>0</v>
      </c>
      <c r="F17" s="35">
        <v>0</v>
      </c>
      <c r="G17" s="35">
        <v>2.1</v>
      </c>
      <c r="H17" s="35">
        <v>0</v>
      </c>
      <c r="I17" s="35">
        <v>0</v>
      </c>
      <c r="J17" s="35">
        <v>85.1</v>
      </c>
      <c r="K17" s="35">
        <v>12.8</v>
      </c>
    </row>
    <row r="18" spans="2:11" ht="15.75" customHeight="1" x14ac:dyDescent="0.15">
      <c r="B18" s="127"/>
      <c r="C18" s="131" t="s">
        <v>432</v>
      </c>
      <c r="D18" s="54">
        <v>100</v>
      </c>
      <c r="E18" s="46">
        <v>2</v>
      </c>
      <c r="F18" s="28">
        <v>0</v>
      </c>
      <c r="G18" s="28">
        <v>2</v>
      </c>
      <c r="H18" s="28">
        <v>0</v>
      </c>
      <c r="I18" s="28">
        <v>2</v>
      </c>
      <c r="J18" s="28">
        <v>82</v>
      </c>
      <c r="K18" s="28">
        <v>12</v>
      </c>
    </row>
    <row r="19" spans="2:11" ht="15.75" customHeight="1" x14ac:dyDescent="0.15">
      <c r="B19" s="127"/>
      <c r="C19" s="130"/>
      <c r="D19" s="53">
        <v>100</v>
      </c>
      <c r="E19" s="49">
        <v>2</v>
      </c>
      <c r="F19" s="35">
        <v>0</v>
      </c>
      <c r="G19" s="35">
        <v>2</v>
      </c>
      <c r="H19" s="35">
        <v>0</v>
      </c>
      <c r="I19" s="35">
        <v>2</v>
      </c>
      <c r="J19" s="35">
        <v>82</v>
      </c>
      <c r="K19" s="35">
        <v>12</v>
      </c>
    </row>
    <row r="20" spans="2:11" ht="15.75" customHeight="1" x14ac:dyDescent="0.15">
      <c r="B20" s="127"/>
      <c r="C20" s="131" t="s">
        <v>433</v>
      </c>
      <c r="D20" s="54">
        <v>316</v>
      </c>
      <c r="E20" s="46">
        <v>0</v>
      </c>
      <c r="F20" s="28">
        <v>2</v>
      </c>
      <c r="G20" s="28">
        <v>0</v>
      </c>
      <c r="H20" s="28">
        <v>1</v>
      </c>
      <c r="I20" s="28">
        <v>3</v>
      </c>
      <c r="J20" s="28">
        <v>274</v>
      </c>
      <c r="K20" s="28">
        <v>36</v>
      </c>
    </row>
    <row r="21" spans="2:11" ht="15.75" customHeight="1" x14ac:dyDescent="0.15">
      <c r="B21" s="127"/>
      <c r="C21" s="130"/>
      <c r="D21" s="53">
        <v>100</v>
      </c>
      <c r="E21" s="49">
        <v>0</v>
      </c>
      <c r="F21" s="35">
        <v>0.6</v>
      </c>
      <c r="G21" s="35">
        <v>0</v>
      </c>
      <c r="H21" s="35">
        <v>0.3</v>
      </c>
      <c r="I21" s="35">
        <v>0.9</v>
      </c>
      <c r="J21" s="35">
        <v>86.7</v>
      </c>
      <c r="K21" s="35">
        <v>11.4</v>
      </c>
    </row>
    <row r="22" spans="2:11" ht="15.75" customHeight="1" x14ac:dyDescent="0.15">
      <c r="B22" s="127"/>
      <c r="C22" s="131" t="s">
        <v>434</v>
      </c>
      <c r="D22" s="54">
        <v>675</v>
      </c>
      <c r="E22" s="46">
        <v>1</v>
      </c>
      <c r="F22" s="28">
        <v>2</v>
      </c>
      <c r="G22" s="28">
        <v>3</v>
      </c>
      <c r="H22" s="28">
        <v>5</v>
      </c>
      <c r="I22" s="28">
        <v>4</v>
      </c>
      <c r="J22" s="28">
        <v>591</v>
      </c>
      <c r="K22" s="28">
        <v>69</v>
      </c>
    </row>
    <row r="23" spans="2:11" ht="15.75" customHeight="1" x14ac:dyDescent="0.15">
      <c r="B23" s="127"/>
      <c r="C23" s="130"/>
      <c r="D23" s="53">
        <v>100</v>
      </c>
      <c r="E23" s="49">
        <v>0.1</v>
      </c>
      <c r="F23" s="35">
        <v>0.3</v>
      </c>
      <c r="G23" s="35">
        <v>0.4</v>
      </c>
      <c r="H23" s="35">
        <v>0.7</v>
      </c>
      <c r="I23" s="35">
        <v>0.6</v>
      </c>
      <c r="J23" s="35">
        <v>87.6</v>
      </c>
      <c r="K23" s="35">
        <v>10.199999999999999</v>
      </c>
    </row>
    <row r="24" spans="2:11" ht="15.75" customHeight="1" x14ac:dyDescent="0.15">
      <c r="B24" s="127"/>
      <c r="C24" s="131" t="s">
        <v>435</v>
      </c>
      <c r="D24" s="54">
        <v>1130</v>
      </c>
      <c r="E24" s="46">
        <v>4</v>
      </c>
      <c r="F24" s="28">
        <v>3</v>
      </c>
      <c r="G24" s="28">
        <v>0</v>
      </c>
      <c r="H24" s="28">
        <v>4</v>
      </c>
      <c r="I24" s="28">
        <v>5</v>
      </c>
      <c r="J24" s="28">
        <v>1004</v>
      </c>
      <c r="K24" s="28">
        <v>110</v>
      </c>
    </row>
    <row r="25" spans="2:11" ht="15.75" customHeight="1" x14ac:dyDescent="0.15">
      <c r="B25" s="127"/>
      <c r="C25" s="130"/>
      <c r="D25" s="53">
        <v>100</v>
      </c>
      <c r="E25" s="49">
        <v>0.4</v>
      </c>
      <c r="F25" s="35">
        <v>0.3</v>
      </c>
      <c r="G25" s="35">
        <v>0</v>
      </c>
      <c r="H25" s="35">
        <v>0.4</v>
      </c>
      <c r="I25" s="35">
        <v>0.4</v>
      </c>
      <c r="J25" s="35">
        <v>88.8</v>
      </c>
      <c r="K25" s="35">
        <v>9.6999999999999993</v>
      </c>
    </row>
    <row r="26" spans="2:11" ht="15.75" customHeight="1" x14ac:dyDescent="0.15">
      <c r="B26" s="127"/>
      <c r="C26" s="131" t="s">
        <v>436</v>
      </c>
      <c r="D26" s="54">
        <v>1119</v>
      </c>
      <c r="E26" s="46">
        <v>0</v>
      </c>
      <c r="F26" s="28">
        <v>2</v>
      </c>
      <c r="G26" s="28">
        <v>2</v>
      </c>
      <c r="H26" s="28">
        <v>0</v>
      </c>
      <c r="I26" s="28">
        <v>5</v>
      </c>
      <c r="J26" s="28">
        <v>1009</v>
      </c>
      <c r="K26" s="28">
        <v>101</v>
      </c>
    </row>
    <row r="27" spans="2:11" ht="15.75" customHeight="1" x14ac:dyDescent="0.15">
      <c r="B27" s="128"/>
      <c r="C27" s="132"/>
      <c r="D27" s="52">
        <v>100</v>
      </c>
      <c r="E27" s="47">
        <v>0</v>
      </c>
      <c r="F27" s="39">
        <v>0.2</v>
      </c>
      <c r="G27" s="39">
        <v>0.2</v>
      </c>
      <c r="H27" s="39">
        <v>0</v>
      </c>
      <c r="I27" s="39">
        <v>0.4</v>
      </c>
      <c r="J27" s="39">
        <v>90.2</v>
      </c>
      <c r="K27" s="39">
        <v>9</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K9">
    <cfRule type="top10" dxfId="1406" priority="938" rank="1"/>
  </conditionalFormatting>
  <conditionalFormatting sqref="E11:K11">
    <cfRule type="top10" dxfId="1405" priority="939" rank="1"/>
  </conditionalFormatting>
  <conditionalFormatting sqref="E13:K13">
    <cfRule type="top10" dxfId="1404" priority="940" rank="1"/>
  </conditionalFormatting>
  <conditionalFormatting sqref="E15:K15">
    <cfRule type="top10" dxfId="1403" priority="941" rank="1"/>
  </conditionalFormatting>
  <conditionalFormatting sqref="E17:K17">
    <cfRule type="top10" dxfId="1402" priority="942" rank="1"/>
  </conditionalFormatting>
  <conditionalFormatting sqref="E19:K19">
    <cfRule type="top10" dxfId="1401" priority="943" rank="1"/>
  </conditionalFormatting>
  <conditionalFormatting sqref="E21:K21">
    <cfRule type="top10" dxfId="1400" priority="944" rank="1"/>
  </conditionalFormatting>
  <conditionalFormatting sqref="E23:K23">
    <cfRule type="top10" dxfId="1399" priority="945" rank="1"/>
  </conditionalFormatting>
  <conditionalFormatting sqref="E25:K25">
    <cfRule type="top10" dxfId="1398" priority="946" rank="1"/>
  </conditionalFormatting>
  <conditionalFormatting sqref="E27:K27">
    <cfRule type="top10" dxfId="1397" priority="947" rank="1"/>
  </conditionalFormatting>
  <pageMargins left="0.7" right="0.7" top="0.75" bottom="0.75" header="0.3" footer="0.3"/>
  <pageSetup paperSize="9" orientation="landscape"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16" ht="15.75" customHeight="1" x14ac:dyDescent="0.15">
      <c r="B2" s="1" t="s">
        <v>49</v>
      </c>
    </row>
    <row r="3" spans="2:16" ht="15.75" customHeight="1" x14ac:dyDescent="0.15">
      <c r="B3" s="1" t="s">
        <v>50</v>
      </c>
    </row>
    <row r="4" spans="2:16" ht="15.75" customHeight="1" x14ac:dyDescent="0.15">
      <c r="B4" s="3" t="s">
        <v>386</v>
      </c>
      <c r="C4" s="3"/>
      <c r="D4" s="3"/>
      <c r="E4" s="3"/>
      <c r="F4" s="3"/>
      <c r="G4" s="3"/>
      <c r="H4" s="3"/>
      <c r="I4" s="3"/>
      <c r="J4" s="3"/>
      <c r="K4" s="3"/>
      <c r="L4" s="3"/>
      <c r="M4" s="3"/>
      <c r="N4" s="3"/>
      <c r="O4" s="3"/>
      <c r="P4" s="3"/>
    </row>
    <row r="5" spans="2:16" ht="15.75" customHeight="1" x14ac:dyDescent="0.15">
      <c r="B5" s="3" t="s">
        <v>51</v>
      </c>
      <c r="C5" s="3"/>
      <c r="D5" s="3"/>
      <c r="E5" s="3"/>
      <c r="F5" s="3"/>
      <c r="G5" s="3"/>
      <c r="H5" s="3"/>
      <c r="I5" s="3"/>
      <c r="J5" s="3"/>
      <c r="K5" s="3"/>
      <c r="L5" s="3"/>
      <c r="M5" s="3"/>
      <c r="N5" s="3"/>
      <c r="O5" s="3"/>
      <c r="P5" s="3"/>
    </row>
    <row r="6" spans="2:16" ht="4.5" customHeight="1" x14ac:dyDescent="0.15">
      <c r="B6" s="12"/>
      <c r="C6" s="14"/>
      <c r="D6" s="15"/>
      <c r="E6" s="6"/>
      <c r="F6" s="13"/>
      <c r="G6" s="13"/>
      <c r="H6" s="13"/>
      <c r="I6" s="13"/>
      <c r="J6" s="13"/>
      <c r="K6" s="13"/>
      <c r="L6" s="3"/>
      <c r="M6" s="3"/>
      <c r="N6" s="3"/>
      <c r="O6" s="3"/>
      <c r="P6" s="3"/>
    </row>
    <row r="7" spans="2:16" s="2" customFormat="1" ht="118.5" customHeight="1" thickBot="1" x14ac:dyDescent="0.2">
      <c r="B7" s="9"/>
      <c r="C7" s="5" t="s">
        <v>48</v>
      </c>
      <c r="D7" s="19" t="s">
        <v>52</v>
      </c>
      <c r="E7" s="22" t="s">
        <v>190</v>
      </c>
      <c r="F7" s="23" t="s">
        <v>191</v>
      </c>
      <c r="G7" s="23" t="s">
        <v>192</v>
      </c>
      <c r="H7" s="23" t="s">
        <v>193</v>
      </c>
      <c r="I7" s="23" t="s">
        <v>194</v>
      </c>
      <c r="J7" s="23" t="s">
        <v>195</v>
      </c>
      <c r="K7" s="23" t="s">
        <v>53</v>
      </c>
      <c r="L7" s="4"/>
      <c r="M7" s="4"/>
      <c r="N7" s="4"/>
      <c r="O7" s="4"/>
      <c r="P7" s="4"/>
    </row>
    <row r="8" spans="2:16" ht="15.75" customHeight="1" thickTop="1" x14ac:dyDescent="0.15">
      <c r="B8" s="108" t="s">
        <v>54</v>
      </c>
      <c r="C8" s="109"/>
      <c r="D8" s="16">
        <v>745</v>
      </c>
      <c r="E8" s="7">
        <v>3</v>
      </c>
      <c r="F8" s="10">
        <v>1</v>
      </c>
      <c r="G8" s="10">
        <v>5</v>
      </c>
      <c r="H8" s="10">
        <v>3</v>
      </c>
      <c r="I8" s="10">
        <v>10</v>
      </c>
      <c r="J8" s="10">
        <v>357</v>
      </c>
      <c r="K8" s="10">
        <v>366</v>
      </c>
      <c r="L8" s="3"/>
      <c r="M8" s="3"/>
      <c r="N8" s="3"/>
      <c r="O8" s="3"/>
      <c r="P8" s="3"/>
    </row>
    <row r="9" spans="2:16" ht="15.75" customHeight="1" x14ac:dyDescent="0.15">
      <c r="B9" s="110"/>
      <c r="C9" s="111"/>
      <c r="D9" s="18">
        <v>100</v>
      </c>
      <c r="E9" s="8">
        <v>0.4</v>
      </c>
      <c r="F9" s="11">
        <v>0.1</v>
      </c>
      <c r="G9" s="11">
        <v>0.7</v>
      </c>
      <c r="H9" s="11">
        <v>0.4</v>
      </c>
      <c r="I9" s="11">
        <v>1.3</v>
      </c>
      <c r="J9" s="11">
        <v>47.9</v>
      </c>
      <c r="K9" s="11">
        <v>49.1</v>
      </c>
      <c r="L9" s="3"/>
      <c r="M9" s="3"/>
      <c r="N9" s="3"/>
      <c r="O9" s="3"/>
      <c r="P9" s="3"/>
    </row>
    <row r="10" spans="2:16" ht="15.75" customHeight="1" x14ac:dyDescent="0.15">
      <c r="B10" s="116" t="s">
        <v>46</v>
      </c>
      <c r="C10" s="115" t="s">
        <v>2</v>
      </c>
      <c r="D10" s="17">
        <v>245</v>
      </c>
      <c r="E10" s="7">
        <v>2</v>
      </c>
      <c r="F10" s="10">
        <v>0</v>
      </c>
      <c r="G10" s="10">
        <v>1</v>
      </c>
      <c r="H10" s="10">
        <v>0</v>
      </c>
      <c r="I10" s="10">
        <v>5</v>
      </c>
      <c r="J10" s="10">
        <v>138</v>
      </c>
      <c r="K10" s="10">
        <v>99</v>
      </c>
      <c r="L10" s="3"/>
      <c r="M10" s="3"/>
      <c r="N10" s="3"/>
      <c r="O10" s="3"/>
      <c r="P10" s="3"/>
    </row>
    <row r="11" spans="2:16" ht="15.75" customHeight="1" x14ac:dyDescent="0.15">
      <c r="B11" s="116"/>
      <c r="C11" s="114" t="s">
        <v>0</v>
      </c>
      <c r="D11" s="33">
        <v>100</v>
      </c>
      <c r="E11" s="34">
        <v>0.8</v>
      </c>
      <c r="F11" s="35">
        <v>0</v>
      </c>
      <c r="G11" s="35">
        <v>0.4</v>
      </c>
      <c r="H11" s="35">
        <v>0</v>
      </c>
      <c r="I11" s="35">
        <v>2</v>
      </c>
      <c r="J11" s="35">
        <v>56.3</v>
      </c>
      <c r="K11" s="35">
        <v>40.4</v>
      </c>
      <c r="L11" s="3"/>
      <c r="M11" s="3"/>
      <c r="N11" s="3"/>
      <c r="O11" s="3"/>
      <c r="P11" s="3"/>
    </row>
    <row r="12" spans="2:16" ht="15.75" customHeight="1" x14ac:dyDescent="0.15">
      <c r="B12" s="116"/>
      <c r="C12" s="112" t="s">
        <v>3</v>
      </c>
      <c r="D12" s="16">
        <v>491</v>
      </c>
      <c r="E12" s="27">
        <v>1</v>
      </c>
      <c r="F12" s="28">
        <v>1</v>
      </c>
      <c r="G12" s="28">
        <v>4</v>
      </c>
      <c r="H12" s="28">
        <v>3</v>
      </c>
      <c r="I12" s="28">
        <v>5</v>
      </c>
      <c r="J12" s="28">
        <v>216</v>
      </c>
      <c r="K12" s="28">
        <v>261</v>
      </c>
      <c r="L12" s="3"/>
      <c r="M12" s="3"/>
      <c r="N12" s="3"/>
      <c r="O12" s="3"/>
      <c r="P12" s="3"/>
    </row>
    <row r="13" spans="2:16" ht="15.75" customHeight="1" x14ac:dyDescent="0.15">
      <c r="B13" s="116"/>
      <c r="C13" s="113" t="s">
        <v>0</v>
      </c>
      <c r="D13" s="18">
        <v>100</v>
      </c>
      <c r="E13" s="8">
        <v>0.2</v>
      </c>
      <c r="F13" s="11">
        <v>0.2</v>
      </c>
      <c r="G13" s="11">
        <v>0.8</v>
      </c>
      <c r="H13" s="11">
        <v>0.6</v>
      </c>
      <c r="I13" s="11">
        <v>1</v>
      </c>
      <c r="J13" s="11">
        <v>44</v>
      </c>
      <c r="K13" s="11">
        <v>53.2</v>
      </c>
      <c r="L13" s="3"/>
      <c r="M13" s="3"/>
      <c r="N13" s="3"/>
      <c r="O13" s="3"/>
      <c r="P13" s="3"/>
    </row>
    <row r="14" spans="2:16" ht="15.75" customHeight="1" x14ac:dyDescent="0.15">
      <c r="B14" s="117" t="s">
        <v>47</v>
      </c>
      <c r="C14" s="112" t="s">
        <v>5</v>
      </c>
      <c r="D14" s="17">
        <v>59</v>
      </c>
      <c r="E14" s="7">
        <v>1</v>
      </c>
      <c r="F14" s="10">
        <v>0</v>
      </c>
      <c r="G14" s="10">
        <v>0</v>
      </c>
      <c r="H14" s="10">
        <v>0</v>
      </c>
      <c r="I14" s="10">
        <v>2</v>
      </c>
      <c r="J14" s="10">
        <v>38</v>
      </c>
      <c r="K14" s="10">
        <v>18</v>
      </c>
      <c r="L14" s="3"/>
      <c r="M14" s="3"/>
      <c r="N14" s="3"/>
      <c r="O14" s="3"/>
      <c r="P14" s="3"/>
    </row>
    <row r="15" spans="2:16" ht="15.75" customHeight="1" x14ac:dyDescent="0.15">
      <c r="B15" s="116"/>
      <c r="C15" s="114" t="s">
        <v>0</v>
      </c>
      <c r="D15" s="33">
        <v>100</v>
      </c>
      <c r="E15" s="34">
        <v>1.7</v>
      </c>
      <c r="F15" s="35">
        <v>0</v>
      </c>
      <c r="G15" s="35">
        <v>0</v>
      </c>
      <c r="H15" s="35">
        <v>0</v>
      </c>
      <c r="I15" s="35">
        <v>3.4</v>
      </c>
      <c r="J15" s="35">
        <v>64.400000000000006</v>
      </c>
      <c r="K15" s="35">
        <v>30.5</v>
      </c>
      <c r="L15" s="3"/>
      <c r="M15" s="3"/>
      <c r="N15" s="3"/>
      <c r="O15" s="3"/>
      <c r="P15" s="3"/>
    </row>
    <row r="16" spans="2:16" ht="15.75" customHeight="1" x14ac:dyDescent="0.15">
      <c r="B16" s="116"/>
      <c r="C16" s="112" t="s">
        <v>6</v>
      </c>
      <c r="D16" s="16">
        <v>70</v>
      </c>
      <c r="E16" s="27">
        <v>0</v>
      </c>
      <c r="F16" s="28">
        <v>0</v>
      </c>
      <c r="G16" s="28">
        <v>0</v>
      </c>
      <c r="H16" s="28">
        <v>0</v>
      </c>
      <c r="I16" s="28">
        <v>0</v>
      </c>
      <c r="J16" s="28">
        <v>38</v>
      </c>
      <c r="K16" s="28">
        <v>32</v>
      </c>
      <c r="L16" s="3"/>
      <c r="M16" s="3"/>
      <c r="N16" s="3"/>
      <c r="O16" s="3"/>
      <c r="P16" s="3"/>
    </row>
    <row r="17" spans="2:16" ht="15.75" customHeight="1" x14ac:dyDescent="0.15">
      <c r="B17" s="116"/>
      <c r="C17" s="114" t="s">
        <v>0</v>
      </c>
      <c r="D17" s="33">
        <v>100</v>
      </c>
      <c r="E17" s="34">
        <v>0</v>
      </c>
      <c r="F17" s="35">
        <v>0</v>
      </c>
      <c r="G17" s="35">
        <v>0</v>
      </c>
      <c r="H17" s="35">
        <v>0</v>
      </c>
      <c r="I17" s="35">
        <v>0</v>
      </c>
      <c r="J17" s="35">
        <v>54.3</v>
      </c>
      <c r="K17" s="35">
        <v>45.7</v>
      </c>
      <c r="L17" s="3"/>
      <c r="M17" s="3"/>
      <c r="N17" s="3"/>
      <c r="O17" s="3"/>
      <c r="P17" s="3"/>
    </row>
    <row r="18" spans="2:16" ht="15.75" customHeight="1" x14ac:dyDescent="0.15">
      <c r="B18" s="116"/>
      <c r="C18" s="112" t="s">
        <v>7</v>
      </c>
      <c r="D18" s="16">
        <v>123</v>
      </c>
      <c r="E18" s="27">
        <v>1</v>
      </c>
      <c r="F18" s="28">
        <v>0</v>
      </c>
      <c r="G18" s="28">
        <v>0</v>
      </c>
      <c r="H18" s="28">
        <v>2</v>
      </c>
      <c r="I18" s="28">
        <v>3</v>
      </c>
      <c r="J18" s="28">
        <v>51</v>
      </c>
      <c r="K18" s="28">
        <v>66</v>
      </c>
      <c r="L18" s="3"/>
      <c r="M18" s="3"/>
      <c r="N18" s="3"/>
      <c r="O18" s="3"/>
      <c r="P18" s="3"/>
    </row>
    <row r="19" spans="2:16" ht="15.75" customHeight="1" x14ac:dyDescent="0.15">
      <c r="B19" s="116"/>
      <c r="C19" s="114" t="s">
        <v>0</v>
      </c>
      <c r="D19" s="33">
        <v>100</v>
      </c>
      <c r="E19" s="34">
        <v>0.8</v>
      </c>
      <c r="F19" s="35">
        <v>0</v>
      </c>
      <c r="G19" s="35">
        <v>0</v>
      </c>
      <c r="H19" s="35">
        <v>1.6</v>
      </c>
      <c r="I19" s="35">
        <v>2.4</v>
      </c>
      <c r="J19" s="35">
        <v>41.5</v>
      </c>
      <c r="K19" s="35">
        <v>53.7</v>
      </c>
      <c r="L19" s="3"/>
      <c r="M19" s="3"/>
      <c r="N19" s="3"/>
      <c r="O19" s="3"/>
      <c r="P19" s="3"/>
    </row>
    <row r="20" spans="2:16" ht="15.75" customHeight="1" x14ac:dyDescent="0.15">
      <c r="B20" s="116"/>
      <c r="C20" s="112" t="s">
        <v>8</v>
      </c>
      <c r="D20" s="16">
        <v>195</v>
      </c>
      <c r="E20" s="27">
        <v>1</v>
      </c>
      <c r="F20" s="28">
        <v>0</v>
      </c>
      <c r="G20" s="28">
        <v>1</v>
      </c>
      <c r="H20" s="28">
        <v>1</v>
      </c>
      <c r="I20" s="28">
        <v>3</v>
      </c>
      <c r="J20" s="28">
        <v>86</v>
      </c>
      <c r="K20" s="28">
        <v>103</v>
      </c>
      <c r="L20" s="3"/>
      <c r="M20" s="3"/>
      <c r="N20" s="3"/>
      <c r="O20" s="3"/>
      <c r="P20" s="3"/>
    </row>
    <row r="21" spans="2:16" ht="15.75" customHeight="1" x14ac:dyDescent="0.15">
      <c r="B21" s="116"/>
      <c r="C21" s="114" t="s">
        <v>0</v>
      </c>
      <c r="D21" s="33">
        <v>100</v>
      </c>
      <c r="E21" s="34">
        <v>0.5</v>
      </c>
      <c r="F21" s="35">
        <v>0</v>
      </c>
      <c r="G21" s="35">
        <v>0.5</v>
      </c>
      <c r="H21" s="35">
        <v>0.5</v>
      </c>
      <c r="I21" s="35">
        <v>1.5</v>
      </c>
      <c r="J21" s="35">
        <v>44.1</v>
      </c>
      <c r="K21" s="35">
        <v>52.8</v>
      </c>
      <c r="L21" s="3"/>
      <c r="M21" s="3"/>
      <c r="N21" s="3"/>
      <c r="O21" s="3"/>
      <c r="P21" s="3"/>
    </row>
    <row r="22" spans="2:16" ht="15.75" customHeight="1" x14ac:dyDescent="0.15">
      <c r="B22" s="116"/>
      <c r="C22" s="112" t="s">
        <v>9</v>
      </c>
      <c r="D22" s="16">
        <v>287</v>
      </c>
      <c r="E22" s="27">
        <v>0</v>
      </c>
      <c r="F22" s="28">
        <v>1</v>
      </c>
      <c r="G22" s="28">
        <v>4</v>
      </c>
      <c r="H22" s="28">
        <v>0</v>
      </c>
      <c r="I22" s="28">
        <v>2</v>
      </c>
      <c r="J22" s="28">
        <v>141</v>
      </c>
      <c r="K22" s="28">
        <v>139</v>
      </c>
      <c r="L22" s="3"/>
      <c r="M22" s="3"/>
      <c r="N22" s="3"/>
      <c r="O22" s="3"/>
      <c r="P22" s="3"/>
    </row>
    <row r="23" spans="2:16" ht="15.75" customHeight="1" x14ac:dyDescent="0.15">
      <c r="B23" s="118"/>
      <c r="C23" s="113" t="s">
        <v>0</v>
      </c>
      <c r="D23" s="18">
        <v>100</v>
      </c>
      <c r="E23" s="8">
        <v>0</v>
      </c>
      <c r="F23" s="11">
        <v>0.3</v>
      </c>
      <c r="G23" s="11">
        <v>1.4</v>
      </c>
      <c r="H23" s="11">
        <v>0</v>
      </c>
      <c r="I23" s="11">
        <v>0.7</v>
      </c>
      <c r="J23" s="11">
        <v>49.1</v>
      </c>
      <c r="K23" s="11">
        <v>48.4</v>
      </c>
      <c r="L23" s="3"/>
      <c r="M23" s="3"/>
      <c r="N23" s="3"/>
      <c r="O23" s="3"/>
      <c r="P23" s="3"/>
    </row>
    <row r="24" spans="2:16" ht="15.75" customHeight="1" x14ac:dyDescent="0.15">
      <c r="B24" s="3"/>
      <c r="C24" s="3"/>
      <c r="D24" s="3"/>
      <c r="E24" s="3"/>
      <c r="F24" s="3"/>
      <c r="G24" s="3"/>
      <c r="H24" s="3"/>
      <c r="I24" s="3"/>
      <c r="J24" s="3"/>
      <c r="K24" s="3"/>
      <c r="L24" s="3"/>
      <c r="M24" s="3"/>
      <c r="N24" s="3"/>
      <c r="O24" s="3"/>
      <c r="P24" s="3"/>
    </row>
    <row r="25" spans="2:16" ht="15.75" customHeight="1" x14ac:dyDescent="0.15">
      <c r="B25" s="3"/>
      <c r="C25" s="3"/>
      <c r="D25" s="3"/>
      <c r="E25" s="3"/>
      <c r="F25" s="3"/>
      <c r="G25" s="3"/>
      <c r="H25" s="3"/>
      <c r="I25" s="3"/>
      <c r="J25" s="3"/>
      <c r="K25" s="3"/>
      <c r="L25" s="3"/>
      <c r="M25" s="3"/>
      <c r="N25" s="3"/>
      <c r="O25" s="3"/>
      <c r="P25" s="3"/>
    </row>
    <row r="26" spans="2:16" ht="15.75" customHeight="1" x14ac:dyDescent="0.15">
      <c r="B26" s="3"/>
      <c r="C26" s="3"/>
      <c r="D26" s="3"/>
      <c r="E26" s="3"/>
      <c r="F26" s="3"/>
      <c r="G26" s="3"/>
      <c r="H26" s="3"/>
      <c r="I26" s="3"/>
      <c r="J26" s="3"/>
      <c r="K26" s="3"/>
      <c r="L26" s="3"/>
      <c r="M26" s="3"/>
      <c r="N26" s="3"/>
      <c r="O26" s="3"/>
      <c r="P26" s="3"/>
    </row>
    <row r="27" spans="2:16" ht="15.75" customHeight="1" x14ac:dyDescent="0.15">
      <c r="B27" s="3"/>
      <c r="C27" s="3"/>
      <c r="D27" s="3"/>
      <c r="E27" s="3"/>
      <c r="F27" s="3"/>
      <c r="G27" s="3"/>
      <c r="H27" s="3"/>
      <c r="I27" s="3"/>
      <c r="J27" s="3"/>
      <c r="K27" s="3"/>
      <c r="L27" s="3"/>
      <c r="M27" s="3"/>
      <c r="N27" s="3"/>
      <c r="O27" s="3"/>
      <c r="P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K9">
    <cfRule type="top10" dxfId="2372" priority="2262" rank="1"/>
  </conditionalFormatting>
  <conditionalFormatting sqref="E11:K11">
    <cfRule type="top10" dxfId="2371" priority="2263" rank="1"/>
  </conditionalFormatting>
  <conditionalFormatting sqref="E13:K13">
    <cfRule type="top10" dxfId="2370" priority="2264" rank="1"/>
  </conditionalFormatting>
  <conditionalFormatting sqref="E15:K15">
    <cfRule type="top10" dxfId="2369" priority="2265" rank="1"/>
  </conditionalFormatting>
  <conditionalFormatting sqref="E17:K17">
    <cfRule type="top10" dxfId="2368" priority="2266" rank="1"/>
  </conditionalFormatting>
  <conditionalFormatting sqref="E19:K19">
    <cfRule type="top10" dxfId="2367" priority="2267" rank="1"/>
  </conditionalFormatting>
  <conditionalFormatting sqref="E21:K21">
    <cfRule type="top10" dxfId="2366" priority="2268" rank="1"/>
  </conditionalFormatting>
  <conditionalFormatting sqref="E23:K23">
    <cfRule type="top10" dxfId="2365" priority="2269" rank="1"/>
  </conditionalFormatting>
  <pageMargins left="0.7" right="0.7" top="0.75" bottom="0.75" header="0.3" footer="0.3"/>
  <pageSetup paperSize="9" orientation="landscape" r:id="rId1"/>
  <headerFooter>
    <oddFooter>&amp;C&amp;P</oddFooter>
  </headerFooter>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613</v>
      </c>
    </row>
    <row r="3" spans="2:11" ht="15.75" customHeight="1" x14ac:dyDescent="0.15">
      <c r="B3" s="1" t="s">
        <v>424</v>
      </c>
    </row>
    <row r="4" spans="2:11" ht="15.75" customHeight="1" x14ac:dyDescent="0.15">
      <c r="B4" s="1" t="s">
        <v>624</v>
      </c>
    </row>
    <row r="5" spans="2:11" ht="15.75" customHeight="1" x14ac:dyDescent="0.15">
      <c r="B5" s="1" t="s">
        <v>615</v>
      </c>
    </row>
    <row r="6" spans="2:11" ht="4.5" customHeight="1" x14ac:dyDescent="0.15">
      <c r="B6" s="60"/>
      <c r="C6" s="61"/>
      <c r="D6" s="62"/>
      <c r="E6" s="63"/>
      <c r="F6" s="64"/>
      <c r="G6" s="64"/>
      <c r="H6" s="64"/>
      <c r="I6" s="64"/>
      <c r="J6" s="64"/>
      <c r="K6" s="64"/>
    </row>
    <row r="7" spans="2:11" s="2" customFormat="1" ht="118.5" customHeight="1" thickBot="1" x14ac:dyDescent="0.2">
      <c r="B7" s="66"/>
      <c r="C7" s="56" t="s">
        <v>427</v>
      </c>
      <c r="D7" s="57" t="s">
        <v>52</v>
      </c>
      <c r="E7" s="90" t="s">
        <v>652</v>
      </c>
      <c r="F7" s="91" t="s">
        <v>191</v>
      </c>
      <c r="G7" s="91" t="s">
        <v>192</v>
      </c>
      <c r="H7" s="91" t="s">
        <v>193</v>
      </c>
      <c r="I7" s="91" t="s">
        <v>194</v>
      </c>
      <c r="J7" s="91" t="s">
        <v>195</v>
      </c>
      <c r="K7" s="91" t="s">
        <v>53</v>
      </c>
    </row>
    <row r="8" spans="2:11" ht="15.75" customHeight="1" thickTop="1" x14ac:dyDescent="0.15">
      <c r="B8" s="144" t="s">
        <v>428</v>
      </c>
      <c r="C8" s="145"/>
      <c r="D8" s="93">
        <v>3480</v>
      </c>
      <c r="E8" s="46">
        <v>5</v>
      </c>
      <c r="F8" s="28">
        <v>18</v>
      </c>
      <c r="G8" s="28">
        <v>13</v>
      </c>
      <c r="H8" s="28">
        <v>11</v>
      </c>
      <c r="I8" s="28">
        <v>20</v>
      </c>
      <c r="J8" s="28">
        <v>3068</v>
      </c>
      <c r="K8" s="28">
        <v>345</v>
      </c>
    </row>
    <row r="9" spans="2:11" ht="15.75" customHeight="1" x14ac:dyDescent="0.15">
      <c r="B9" s="124"/>
      <c r="C9" s="125"/>
      <c r="D9" s="88">
        <v>100</v>
      </c>
      <c r="E9" s="70">
        <v>0.1</v>
      </c>
      <c r="F9" s="36">
        <v>0.5</v>
      </c>
      <c r="G9" s="36">
        <v>0.4</v>
      </c>
      <c r="H9" s="36">
        <v>0.3</v>
      </c>
      <c r="I9" s="36">
        <v>0.6</v>
      </c>
      <c r="J9" s="36">
        <v>88.2</v>
      </c>
      <c r="K9" s="36">
        <v>9.9</v>
      </c>
    </row>
    <row r="10" spans="2:11" ht="15.75" customHeight="1" x14ac:dyDescent="0.15">
      <c r="B10" s="126" t="s">
        <v>429</v>
      </c>
      <c r="C10" s="129" t="s">
        <v>2</v>
      </c>
      <c r="D10" s="51">
        <v>961</v>
      </c>
      <c r="E10" s="48">
        <v>2</v>
      </c>
      <c r="F10" s="40">
        <v>3</v>
      </c>
      <c r="G10" s="40">
        <v>4</v>
      </c>
      <c r="H10" s="40">
        <v>3</v>
      </c>
      <c r="I10" s="40">
        <v>7</v>
      </c>
      <c r="J10" s="40">
        <v>831</v>
      </c>
      <c r="K10" s="40">
        <v>111</v>
      </c>
    </row>
    <row r="11" spans="2:11" ht="15.75" customHeight="1" x14ac:dyDescent="0.15">
      <c r="B11" s="127"/>
      <c r="C11" s="130"/>
      <c r="D11" s="53">
        <v>100</v>
      </c>
      <c r="E11" s="49">
        <v>0.2</v>
      </c>
      <c r="F11" s="35">
        <v>0.3</v>
      </c>
      <c r="G11" s="35">
        <v>0.4</v>
      </c>
      <c r="H11" s="35">
        <v>0.3</v>
      </c>
      <c r="I11" s="35">
        <v>0.7</v>
      </c>
      <c r="J11" s="35">
        <v>86.5</v>
      </c>
      <c r="K11" s="35">
        <v>11.6</v>
      </c>
    </row>
    <row r="12" spans="2:11" ht="15.75" customHeight="1" x14ac:dyDescent="0.15">
      <c r="B12" s="127"/>
      <c r="C12" s="131" t="s">
        <v>3</v>
      </c>
      <c r="D12" s="54">
        <v>2484</v>
      </c>
      <c r="E12" s="46">
        <v>3</v>
      </c>
      <c r="F12" s="28">
        <v>15</v>
      </c>
      <c r="G12" s="28">
        <v>9</v>
      </c>
      <c r="H12" s="28">
        <v>8</v>
      </c>
      <c r="I12" s="28">
        <v>13</v>
      </c>
      <c r="J12" s="28">
        <v>2204</v>
      </c>
      <c r="K12" s="28">
        <v>232</v>
      </c>
    </row>
    <row r="13" spans="2:11" ht="15.75" customHeight="1" x14ac:dyDescent="0.15">
      <c r="B13" s="128"/>
      <c r="C13" s="132"/>
      <c r="D13" s="52">
        <v>100</v>
      </c>
      <c r="E13" s="47">
        <v>0.1</v>
      </c>
      <c r="F13" s="39">
        <v>0.6</v>
      </c>
      <c r="G13" s="39">
        <v>0.4</v>
      </c>
      <c r="H13" s="39">
        <v>0.3</v>
      </c>
      <c r="I13" s="39">
        <v>0.5</v>
      </c>
      <c r="J13" s="39">
        <v>88.7</v>
      </c>
      <c r="K13" s="39">
        <v>9.3000000000000007</v>
      </c>
    </row>
    <row r="14" spans="2:11" ht="15.75" customHeight="1" x14ac:dyDescent="0.15">
      <c r="B14" s="126" t="s">
        <v>4</v>
      </c>
      <c r="C14" s="129" t="s">
        <v>430</v>
      </c>
      <c r="D14" s="51">
        <v>24</v>
      </c>
      <c r="E14" s="48">
        <v>0</v>
      </c>
      <c r="F14" s="40">
        <v>0</v>
      </c>
      <c r="G14" s="40">
        <v>0</v>
      </c>
      <c r="H14" s="40">
        <v>0</v>
      </c>
      <c r="I14" s="40">
        <v>0</v>
      </c>
      <c r="J14" s="40">
        <v>21</v>
      </c>
      <c r="K14" s="40">
        <v>3</v>
      </c>
    </row>
    <row r="15" spans="2:11" ht="15.75" customHeight="1" x14ac:dyDescent="0.15">
      <c r="B15" s="127"/>
      <c r="C15" s="130"/>
      <c r="D15" s="53">
        <v>100</v>
      </c>
      <c r="E15" s="49">
        <v>0</v>
      </c>
      <c r="F15" s="35">
        <v>0</v>
      </c>
      <c r="G15" s="35">
        <v>0</v>
      </c>
      <c r="H15" s="35">
        <v>0</v>
      </c>
      <c r="I15" s="35">
        <v>0</v>
      </c>
      <c r="J15" s="35">
        <v>87.5</v>
      </c>
      <c r="K15" s="35">
        <v>12.5</v>
      </c>
    </row>
    <row r="16" spans="2:11" ht="15.75" customHeight="1" x14ac:dyDescent="0.15">
      <c r="B16" s="127"/>
      <c r="C16" s="136" t="s">
        <v>431</v>
      </c>
      <c r="D16" s="54">
        <v>47</v>
      </c>
      <c r="E16" s="46">
        <v>0</v>
      </c>
      <c r="F16" s="28">
        <v>0</v>
      </c>
      <c r="G16" s="28">
        <v>0</v>
      </c>
      <c r="H16" s="28">
        <v>0</v>
      </c>
      <c r="I16" s="28">
        <v>0</v>
      </c>
      <c r="J16" s="28">
        <v>40</v>
      </c>
      <c r="K16" s="28">
        <v>7</v>
      </c>
    </row>
    <row r="17" spans="2:11" ht="15.75" customHeight="1" x14ac:dyDescent="0.15">
      <c r="B17" s="127"/>
      <c r="C17" s="130"/>
      <c r="D17" s="53">
        <v>100</v>
      </c>
      <c r="E17" s="49">
        <v>0</v>
      </c>
      <c r="F17" s="35">
        <v>0</v>
      </c>
      <c r="G17" s="35">
        <v>0</v>
      </c>
      <c r="H17" s="35">
        <v>0</v>
      </c>
      <c r="I17" s="35">
        <v>0</v>
      </c>
      <c r="J17" s="35">
        <v>85.1</v>
      </c>
      <c r="K17" s="35">
        <v>14.9</v>
      </c>
    </row>
    <row r="18" spans="2:11" ht="15.75" customHeight="1" x14ac:dyDescent="0.15">
      <c r="B18" s="127"/>
      <c r="C18" s="131" t="s">
        <v>432</v>
      </c>
      <c r="D18" s="54">
        <v>100</v>
      </c>
      <c r="E18" s="46">
        <v>2</v>
      </c>
      <c r="F18" s="28">
        <v>0</v>
      </c>
      <c r="G18" s="28">
        <v>1</v>
      </c>
      <c r="H18" s="28">
        <v>0</v>
      </c>
      <c r="I18" s="28">
        <v>1</v>
      </c>
      <c r="J18" s="28">
        <v>84</v>
      </c>
      <c r="K18" s="28">
        <v>12</v>
      </c>
    </row>
    <row r="19" spans="2:11" ht="15.75" customHeight="1" x14ac:dyDescent="0.15">
      <c r="B19" s="127"/>
      <c r="C19" s="130"/>
      <c r="D19" s="53">
        <v>100</v>
      </c>
      <c r="E19" s="49">
        <v>2</v>
      </c>
      <c r="F19" s="35">
        <v>0</v>
      </c>
      <c r="G19" s="35">
        <v>1</v>
      </c>
      <c r="H19" s="35">
        <v>0</v>
      </c>
      <c r="I19" s="35">
        <v>1</v>
      </c>
      <c r="J19" s="35">
        <v>84</v>
      </c>
      <c r="K19" s="35">
        <v>12</v>
      </c>
    </row>
    <row r="20" spans="2:11" ht="15.75" customHeight="1" x14ac:dyDescent="0.15">
      <c r="B20" s="127"/>
      <c r="C20" s="131" t="s">
        <v>433</v>
      </c>
      <c r="D20" s="54">
        <v>316</v>
      </c>
      <c r="E20" s="46">
        <v>0</v>
      </c>
      <c r="F20" s="28">
        <v>3</v>
      </c>
      <c r="G20" s="28">
        <v>3</v>
      </c>
      <c r="H20" s="28">
        <v>2</v>
      </c>
      <c r="I20" s="28">
        <v>4</v>
      </c>
      <c r="J20" s="28">
        <v>268</v>
      </c>
      <c r="K20" s="28">
        <v>36</v>
      </c>
    </row>
    <row r="21" spans="2:11" ht="15.75" customHeight="1" x14ac:dyDescent="0.15">
      <c r="B21" s="127"/>
      <c r="C21" s="130"/>
      <c r="D21" s="53">
        <v>100</v>
      </c>
      <c r="E21" s="49">
        <v>0</v>
      </c>
      <c r="F21" s="35">
        <v>0.9</v>
      </c>
      <c r="G21" s="35">
        <v>0.9</v>
      </c>
      <c r="H21" s="35">
        <v>0.6</v>
      </c>
      <c r="I21" s="35">
        <v>1.3</v>
      </c>
      <c r="J21" s="35">
        <v>84.8</v>
      </c>
      <c r="K21" s="35">
        <v>11.4</v>
      </c>
    </row>
    <row r="22" spans="2:11" ht="15.75" customHeight="1" x14ac:dyDescent="0.15">
      <c r="B22" s="127"/>
      <c r="C22" s="131" t="s">
        <v>434</v>
      </c>
      <c r="D22" s="54">
        <v>675</v>
      </c>
      <c r="E22" s="46">
        <v>1</v>
      </c>
      <c r="F22" s="28">
        <v>8</v>
      </c>
      <c r="G22" s="28">
        <v>4</v>
      </c>
      <c r="H22" s="28">
        <v>3</v>
      </c>
      <c r="I22" s="28">
        <v>8</v>
      </c>
      <c r="J22" s="28">
        <v>581</v>
      </c>
      <c r="K22" s="28">
        <v>70</v>
      </c>
    </row>
    <row r="23" spans="2:11" ht="15.75" customHeight="1" x14ac:dyDescent="0.15">
      <c r="B23" s="127"/>
      <c r="C23" s="130"/>
      <c r="D23" s="53">
        <v>100</v>
      </c>
      <c r="E23" s="49">
        <v>0.1</v>
      </c>
      <c r="F23" s="35">
        <v>1.2</v>
      </c>
      <c r="G23" s="35">
        <v>0.6</v>
      </c>
      <c r="H23" s="35">
        <v>0.4</v>
      </c>
      <c r="I23" s="35">
        <v>1.2</v>
      </c>
      <c r="J23" s="35">
        <v>86.1</v>
      </c>
      <c r="K23" s="35">
        <v>10.4</v>
      </c>
    </row>
    <row r="24" spans="2:11" ht="15.75" customHeight="1" x14ac:dyDescent="0.15">
      <c r="B24" s="127"/>
      <c r="C24" s="131" t="s">
        <v>435</v>
      </c>
      <c r="D24" s="54">
        <v>1130</v>
      </c>
      <c r="E24" s="46">
        <v>1</v>
      </c>
      <c r="F24" s="28">
        <v>6</v>
      </c>
      <c r="G24" s="28">
        <v>4</v>
      </c>
      <c r="H24" s="28">
        <v>4</v>
      </c>
      <c r="I24" s="28">
        <v>3</v>
      </c>
      <c r="J24" s="28">
        <v>1000</v>
      </c>
      <c r="K24" s="28">
        <v>112</v>
      </c>
    </row>
    <row r="25" spans="2:11" ht="15.75" customHeight="1" x14ac:dyDescent="0.15">
      <c r="B25" s="127"/>
      <c r="C25" s="130"/>
      <c r="D25" s="53">
        <v>100</v>
      </c>
      <c r="E25" s="49">
        <v>0.1</v>
      </c>
      <c r="F25" s="35">
        <v>0.5</v>
      </c>
      <c r="G25" s="35">
        <v>0.4</v>
      </c>
      <c r="H25" s="35">
        <v>0.4</v>
      </c>
      <c r="I25" s="35">
        <v>0.3</v>
      </c>
      <c r="J25" s="35">
        <v>88.5</v>
      </c>
      <c r="K25" s="35">
        <v>9.9</v>
      </c>
    </row>
    <row r="26" spans="2:11" ht="15.75" customHeight="1" x14ac:dyDescent="0.15">
      <c r="B26" s="127"/>
      <c r="C26" s="131" t="s">
        <v>436</v>
      </c>
      <c r="D26" s="54">
        <v>1119</v>
      </c>
      <c r="E26" s="46">
        <v>1</v>
      </c>
      <c r="F26" s="28">
        <v>1</v>
      </c>
      <c r="G26" s="28">
        <v>1</v>
      </c>
      <c r="H26" s="28">
        <v>2</v>
      </c>
      <c r="I26" s="28">
        <v>3</v>
      </c>
      <c r="J26" s="28">
        <v>1010</v>
      </c>
      <c r="K26" s="28">
        <v>101</v>
      </c>
    </row>
    <row r="27" spans="2:11" ht="15.75" customHeight="1" x14ac:dyDescent="0.15">
      <c r="B27" s="128"/>
      <c r="C27" s="132"/>
      <c r="D27" s="52">
        <v>100</v>
      </c>
      <c r="E27" s="47">
        <v>0.1</v>
      </c>
      <c r="F27" s="39">
        <v>0.1</v>
      </c>
      <c r="G27" s="39">
        <v>0.1</v>
      </c>
      <c r="H27" s="39">
        <v>0.2</v>
      </c>
      <c r="I27" s="39">
        <v>0.3</v>
      </c>
      <c r="J27" s="39">
        <v>90.3</v>
      </c>
      <c r="K27" s="39">
        <v>9</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K9">
    <cfRule type="top10" dxfId="1396" priority="948" rank="1"/>
  </conditionalFormatting>
  <conditionalFormatting sqref="E11:K11">
    <cfRule type="top10" dxfId="1395" priority="949" rank="1"/>
  </conditionalFormatting>
  <conditionalFormatting sqref="E13:K13">
    <cfRule type="top10" dxfId="1394" priority="950" rank="1"/>
  </conditionalFormatting>
  <conditionalFormatting sqref="E15:K15">
    <cfRule type="top10" dxfId="1393" priority="951" rank="1"/>
  </conditionalFormatting>
  <conditionalFormatting sqref="E17:K17">
    <cfRule type="top10" dxfId="1392" priority="952" rank="1"/>
  </conditionalFormatting>
  <conditionalFormatting sqref="E19:K19">
    <cfRule type="top10" dxfId="1391" priority="953" rank="1"/>
  </conditionalFormatting>
  <conditionalFormatting sqref="E21:K21">
    <cfRule type="top10" dxfId="1390" priority="954" rank="1"/>
  </conditionalFormatting>
  <conditionalFormatting sqref="E23:K23">
    <cfRule type="top10" dxfId="1389" priority="955" rank="1"/>
  </conditionalFormatting>
  <conditionalFormatting sqref="E25:K25">
    <cfRule type="top10" dxfId="1388" priority="956" rank="1"/>
  </conditionalFormatting>
  <conditionalFormatting sqref="E27:K27">
    <cfRule type="top10" dxfId="1387" priority="957" rank="1"/>
  </conditionalFormatting>
  <pageMargins left="0.7" right="0.7" top="0.75" bottom="0.75" header="0.3" footer="0.3"/>
  <pageSetup paperSize="9" orientation="landscape" r:id="rId1"/>
  <headerFooter>
    <oddFooter>&amp;C&amp;P</oddFooter>
  </headerFooter>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613</v>
      </c>
    </row>
    <row r="3" spans="2:11" ht="15.75" customHeight="1" x14ac:dyDescent="0.15">
      <c r="B3" s="1" t="s">
        <v>424</v>
      </c>
    </row>
    <row r="4" spans="2:11" ht="15.75" customHeight="1" x14ac:dyDescent="0.15">
      <c r="B4" s="1" t="s">
        <v>625</v>
      </c>
    </row>
    <row r="5" spans="2:11" ht="15.75" customHeight="1" x14ac:dyDescent="0.15">
      <c r="B5" s="1" t="s">
        <v>615</v>
      </c>
    </row>
    <row r="6" spans="2:11" ht="4.5" customHeight="1" x14ac:dyDescent="0.15">
      <c r="B6" s="60"/>
      <c r="C6" s="61"/>
      <c r="D6" s="62"/>
      <c r="E6" s="63"/>
      <c r="F6" s="64"/>
      <c r="G6" s="64"/>
      <c r="H6" s="64"/>
      <c r="I6" s="64"/>
      <c r="J6" s="64"/>
      <c r="K6" s="64"/>
    </row>
    <row r="7" spans="2:11" s="2" customFormat="1" ht="118.5" customHeight="1" thickBot="1" x14ac:dyDescent="0.2">
      <c r="B7" s="66"/>
      <c r="C7" s="56" t="s">
        <v>427</v>
      </c>
      <c r="D7" s="57" t="s">
        <v>52</v>
      </c>
      <c r="E7" s="90" t="s">
        <v>653</v>
      </c>
      <c r="F7" s="91" t="s">
        <v>191</v>
      </c>
      <c r="G7" s="91" t="s">
        <v>192</v>
      </c>
      <c r="H7" s="91" t="s">
        <v>193</v>
      </c>
      <c r="I7" s="91" t="s">
        <v>194</v>
      </c>
      <c r="J7" s="91" t="s">
        <v>195</v>
      </c>
      <c r="K7" s="91" t="s">
        <v>53</v>
      </c>
    </row>
    <row r="8" spans="2:11" ht="15.75" customHeight="1" thickTop="1" x14ac:dyDescent="0.15">
      <c r="B8" s="144" t="s">
        <v>428</v>
      </c>
      <c r="C8" s="145"/>
      <c r="D8" s="93">
        <v>3480</v>
      </c>
      <c r="E8" s="46">
        <v>4</v>
      </c>
      <c r="F8" s="28">
        <v>4</v>
      </c>
      <c r="G8" s="28">
        <v>12</v>
      </c>
      <c r="H8" s="28">
        <v>16</v>
      </c>
      <c r="I8" s="28">
        <v>17</v>
      </c>
      <c r="J8" s="28">
        <v>3076</v>
      </c>
      <c r="K8" s="28">
        <v>351</v>
      </c>
    </row>
    <row r="9" spans="2:11" ht="15.75" customHeight="1" x14ac:dyDescent="0.15">
      <c r="B9" s="124"/>
      <c r="C9" s="125"/>
      <c r="D9" s="88">
        <v>100</v>
      </c>
      <c r="E9" s="70">
        <v>0.1</v>
      </c>
      <c r="F9" s="36">
        <v>0.1</v>
      </c>
      <c r="G9" s="36">
        <v>0.3</v>
      </c>
      <c r="H9" s="36">
        <v>0.5</v>
      </c>
      <c r="I9" s="36">
        <v>0.5</v>
      </c>
      <c r="J9" s="36">
        <v>88.4</v>
      </c>
      <c r="K9" s="36">
        <v>10.1</v>
      </c>
    </row>
    <row r="10" spans="2:11" ht="15.75" customHeight="1" x14ac:dyDescent="0.15">
      <c r="B10" s="126" t="s">
        <v>429</v>
      </c>
      <c r="C10" s="129" t="s">
        <v>2</v>
      </c>
      <c r="D10" s="51">
        <v>961</v>
      </c>
      <c r="E10" s="48">
        <v>2</v>
      </c>
      <c r="F10" s="40">
        <v>1</v>
      </c>
      <c r="G10" s="40">
        <v>3</v>
      </c>
      <c r="H10" s="40">
        <v>1</v>
      </c>
      <c r="I10" s="40">
        <v>3</v>
      </c>
      <c r="J10" s="40">
        <v>838</v>
      </c>
      <c r="K10" s="40">
        <v>113</v>
      </c>
    </row>
    <row r="11" spans="2:11" ht="15.75" customHeight="1" x14ac:dyDescent="0.15">
      <c r="B11" s="127"/>
      <c r="C11" s="130"/>
      <c r="D11" s="53">
        <v>100</v>
      </c>
      <c r="E11" s="49">
        <v>0.2</v>
      </c>
      <c r="F11" s="35">
        <v>0.1</v>
      </c>
      <c r="G11" s="35">
        <v>0.3</v>
      </c>
      <c r="H11" s="35">
        <v>0.1</v>
      </c>
      <c r="I11" s="35">
        <v>0.3</v>
      </c>
      <c r="J11" s="35">
        <v>87.2</v>
      </c>
      <c r="K11" s="35">
        <v>11.8</v>
      </c>
    </row>
    <row r="12" spans="2:11" ht="15.75" customHeight="1" x14ac:dyDescent="0.15">
      <c r="B12" s="127"/>
      <c r="C12" s="131" t="s">
        <v>3</v>
      </c>
      <c r="D12" s="54">
        <v>2484</v>
      </c>
      <c r="E12" s="46">
        <v>2</v>
      </c>
      <c r="F12" s="28">
        <v>3</v>
      </c>
      <c r="G12" s="28">
        <v>9</v>
      </c>
      <c r="H12" s="28">
        <v>15</v>
      </c>
      <c r="I12" s="28">
        <v>14</v>
      </c>
      <c r="J12" s="28">
        <v>2205</v>
      </c>
      <c r="K12" s="28">
        <v>236</v>
      </c>
    </row>
    <row r="13" spans="2:11" ht="15.75" customHeight="1" x14ac:dyDescent="0.15">
      <c r="B13" s="128"/>
      <c r="C13" s="132"/>
      <c r="D13" s="52">
        <v>100</v>
      </c>
      <c r="E13" s="47">
        <v>0.1</v>
      </c>
      <c r="F13" s="39">
        <v>0.1</v>
      </c>
      <c r="G13" s="39">
        <v>0.4</v>
      </c>
      <c r="H13" s="39">
        <v>0.6</v>
      </c>
      <c r="I13" s="39">
        <v>0.6</v>
      </c>
      <c r="J13" s="39">
        <v>88.8</v>
      </c>
      <c r="K13" s="39">
        <v>9.5</v>
      </c>
    </row>
    <row r="14" spans="2:11" ht="15.75" customHeight="1" x14ac:dyDescent="0.15">
      <c r="B14" s="126" t="s">
        <v>4</v>
      </c>
      <c r="C14" s="129" t="s">
        <v>430</v>
      </c>
      <c r="D14" s="51">
        <v>24</v>
      </c>
      <c r="E14" s="48">
        <v>0</v>
      </c>
      <c r="F14" s="40">
        <v>0</v>
      </c>
      <c r="G14" s="40">
        <v>0</v>
      </c>
      <c r="H14" s="40">
        <v>0</v>
      </c>
      <c r="I14" s="40">
        <v>0</v>
      </c>
      <c r="J14" s="40">
        <v>21</v>
      </c>
      <c r="K14" s="40">
        <v>3</v>
      </c>
    </row>
    <row r="15" spans="2:11" ht="15.75" customHeight="1" x14ac:dyDescent="0.15">
      <c r="B15" s="127"/>
      <c r="C15" s="130"/>
      <c r="D15" s="53">
        <v>100</v>
      </c>
      <c r="E15" s="49">
        <v>0</v>
      </c>
      <c r="F15" s="35">
        <v>0</v>
      </c>
      <c r="G15" s="35">
        <v>0</v>
      </c>
      <c r="H15" s="35">
        <v>0</v>
      </c>
      <c r="I15" s="35">
        <v>0</v>
      </c>
      <c r="J15" s="35">
        <v>87.5</v>
      </c>
      <c r="K15" s="35">
        <v>12.5</v>
      </c>
    </row>
    <row r="16" spans="2:11" ht="15.75" customHeight="1" x14ac:dyDescent="0.15">
      <c r="B16" s="127"/>
      <c r="C16" s="136" t="s">
        <v>431</v>
      </c>
      <c r="D16" s="54">
        <v>47</v>
      </c>
      <c r="E16" s="46">
        <v>0</v>
      </c>
      <c r="F16" s="28">
        <v>0</v>
      </c>
      <c r="G16" s="28">
        <v>0</v>
      </c>
      <c r="H16" s="28">
        <v>0</v>
      </c>
      <c r="I16" s="28">
        <v>0</v>
      </c>
      <c r="J16" s="28">
        <v>40</v>
      </c>
      <c r="K16" s="28">
        <v>7</v>
      </c>
    </row>
    <row r="17" spans="2:11" ht="15.75" customHeight="1" x14ac:dyDescent="0.15">
      <c r="B17" s="127"/>
      <c r="C17" s="130"/>
      <c r="D17" s="53">
        <v>100</v>
      </c>
      <c r="E17" s="49">
        <v>0</v>
      </c>
      <c r="F17" s="35">
        <v>0</v>
      </c>
      <c r="G17" s="35">
        <v>0</v>
      </c>
      <c r="H17" s="35">
        <v>0</v>
      </c>
      <c r="I17" s="35">
        <v>0</v>
      </c>
      <c r="J17" s="35">
        <v>85.1</v>
      </c>
      <c r="K17" s="35">
        <v>14.9</v>
      </c>
    </row>
    <row r="18" spans="2:11" ht="15.75" customHeight="1" x14ac:dyDescent="0.15">
      <c r="B18" s="127"/>
      <c r="C18" s="131" t="s">
        <v>432</v>
      </c>
      <c r="D18" s="54">
        <v>100</v>
      </c>
      <c r="E18" s="46">
        <v>1</v>
      </c>
      <c r="F18" s="28">
        <v>0</v>
      </c>
      <c r="G18" s="28">
        <v>1</v>
      </c>
      <c r="H18" s="28">
        <v>0</v>
      </c>
      <c r="I18" s="28">
        <v>1</v>
      </c>
      <c r="J18" s="28">
        <v>85</v>
      </c>
      <c r="K18" s="28">
        <v>12</v>
      </c>
    </row>
    <row r="19" spans="2:11" ht="15.75" customHeight="1" x14ac:dyDescent="0.15">
      <c r="B19" s="127"/>
      <c r="C19" s="130"/>
      <c r="D19" s="53">
        <v>100</v>
      </c>
      <c r="E19" s="49">
        <v>1</v>
      </c>
      <c r="F19" s="35">
        <v>0</v>
      </c>
      <c r="G19" s="35">
        <v>1</v>
      </c>
      <c r="H19" s="35">
        <v>0</v>
      </c>
      <c r="I19" s="35">
        <v>1</v>
      </c>
      <c r="J19" s="35">
        <v>85</v>
      </c>
      <c r="K19" s="35">
        <v>12</v>
      </c>
    </row>
    <row r="20" spans="2:11" ht="15.75" customHeight="1" x14ac:dyDescent="0.15">
      <c r="B20" s="127"/>
      <c r="C20" s="131" t="s">
        <v>433</v>
      </c>
      <c r="D20" s="54">
        <v>316</v>
      </c>
      <c r="E20" s="46">
        <v>1</v>
      </c>
      <c r="F20" s="28">
        <v>2</v>
      </c>
      <c r="G20" s="28">
        <v>1</v>
      </c>
      <c r="H20" s="28">
        <v>3</v>
      </c>
      <c r="I20" s="28">
        <v>3</v>
      </c>
      <c r="J20" s="28">
        <v>269</v>
      </c>
      <c r="K20" s="28">
        <v>37</v>
      </c>
    </row>
    <row r="21" spans="2:11" ht="15.75" customHeight="1" x14ac:dyDescent="0.15">
      <c r="B21" s="127"/>
      <c r="C21" s="130"/>
      <c r="D21" s="53">
        <v>100</v>
      </c>
      <c r="E21" s="49">
        <v>0.3</v>
      </c>
      <c r="F21" s="35">
        <v>0.6</v>
      </c>
      <c r="G21" s="35">
        <v>0.3</v>
      </c>
      <c r="H21" s="35">
        <v>0.9</v>
      </c>
      <c r="I21" s="35">
        <v>0.9</v>
      </c>
      <c r="J21" s="35">
        <v>85.1</v>
      </c>
      <c r="K21" s="35">
        <v>11.7</v>
      </c>
    </row>
    <row r="22" spans="2:11" ht="15.75" customHeight="1" x14ac:dyDescent="0.15">
      <c r="B22" s="127"/>
      <c r="C22" s="131" t="s">
        <v>434</v>
      </c>
      <c r="D22" s="54">
        <v>675</v>
      </c>
      <c r="E22" s="46">
        <v>1</v>
      </c>
      <c r="F22" s="28">
        <v>0</v>
      </c>
      <c r="G22" s="28">
        <v>2</v>
      </c>
      <c r="H22" s="28">
        <v>2</v>
      </c>
      <c r="I22" s="28">
        <v>7</v>
      </c>
      <c r="J22" s="28">
        <v>592</v>
      </c>
      <c r="K22" s="28">
        <v>71</v>
      </c>
    </row>
    <row r="23" spans="2:11" ht="15.75" customHeight="1" x14ac:dyDescent="0.15">
      <c r="B23" s="127"/>
      <c r="C23" s="130"/>
      <c r="D23" s="53">
        <v>100</v>
      </c>
      <c r="E23" s="49">
        <v>0.1</v>
      </c>
      <c r="F23" s="35">
        <v>0</v>
      </c>
      <c r="G23" s="35">
        <v>0.3</v>
      </c>
      <c r="H23" s="35">
        <v>0.3</v>
      </c>
      <c r="I23" s="35">
        <v>1</v>
      </c>
      <c r="J23" s="35">
        <v>87.7</v>
      </c>
      <c r="K23" s="35">
        <v>10.5</v>
      </c>
    </row>
    <row r="24" spans="2:11" ht="15.75" customHeight="1" x14ac:dyDescent="0.15">
      <c r="B24" s="127"/>
      <c r="C24" s="131" t="s">
        <v>435</v>
      </c>
      <c r="D24" s="54">
        <v>1130</v>
      </c>
      <c r="E24" s="46">
        <v>1</v>
      </c>
      <c r="F24" s="28">
        <v>1</v>
      </c>
      <c r="G24" s="28">
        <v>6</v>
      </c>
      <c r="H24" s="28">
        <v>11</v>
      </c>
      <c r="I24" s="28">
        <v>5</v>
      </c>
      <c r="J24" s="28">
        <v>991</v>
      </c>
      <c r="K24" s="28">
        <v>115</v>
      </c>
    </row>
    <row r="25" spans="2:11" ht="15.75" customHeight="1" x14ac:dyDescent="0.15">
      <c r="B25" s="127"/>
      <c r="C25" s="130"/>
      <c r="D25" s="53">
        <v>100</v>
      </c>
      <c r="E25" s="49">
        <v>0.1</v>
      </c>
      <c r="F25" s="35">
        <v>0.1</v>
      </c>
      <c r="G25" s="35">
        <v>0.5</v>
      </c>
      <c r="H25" s="35">
        <v>1</v>
      </c>
      <c r="I25" s="35">
        <v>0.4</v>
      </c>
      <c r="J25" s="35">
        <v>87.7</v>
      </c>
      <c r="K25" s="35">
        <v>10.199999999999999</v>
      </c>
    </row>
    <row r="26" spans="2:11" ht="15.75" customHeight="1" x14ac:dyDescent="0.15">
      <c r="B26" s="127"/>
      <c r="C26" s="131" t="s">
        <v>436</v>
      </c>
      <c r="D26" s="54">
        <v>1119</v>
      </c>
      <c r="E26" s="46">
        <v>0</v>
      </c>
      <c r="F26" s="28">
        <v>1</v>
      </c>
      <c r="G26" s="28">
        <v>2</v>
      </c>
      <c r="H26" s="28">
        <v>0</v>
      </c>
      <c r="I26" s="28">
        <v>1</v>
      </c>
      <c r="J26" s="28">
        <v>1013</v>
      </c>
      <c r="K26" s="28">
        <v>102</v>
      </c>
    </row>
    <row r="27" spans="2:11" ht="15.75" customHeight="1" x14ac:dyDescent="0.15">
      <c r="B27" s="128"/>
      <c r="C27" s="132"/>
      <c r="D27" s="52">
        <v>100</v>
      </c>
      <c r="E27" s="47">
        <v>0</v>
      </c>
      <c r="F27" s="39">
        <v>0.1</v>
      </c>
      <c r="G27" s="39">
        <v>0.2</v>
      </c>
      <c r="H27" s="39">
        <v>0</v>
      </c>
      <c r="I27" s="39">
        <v>0.1</v>
      </c>
      <c r="J27" s="39">
        <v>90.5</v>
      </c>
      <c r="K27" s="39">
        <v>9.1</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K9">
    <cfRule type="top10" dxfId="1386" priority="958" rank="1"/>
  </conditionalFormatting>
  <conditionalFormatting sqref="E11:K11">
    <cfRule type="top10" dxfId="1385" priority="959" rank="1"/>
  </conditionalFormatting>
  <conditionalFormatting sqref="E13:K13">
    <cfRule type="top10" dxfId="1384" priority="960" rank="1"/>
  </conditionalFormatting>
  <conditionalFormatting sqref="E15:K15">
    <cfRule type="top10" dxfId="1383" priority="961" rank="1"/>
  </conditionalFormatting>
  <conditionalFormatting sqref="E17:K17">
    <cfRule type="top10" dxfId="1382" priority="962" rank="1"/>
  </conditionalFormatting>
  <conditionalFormatting sqref="E19:K19">
    <cfRule type="top10" dxfId="1381" priority="963" rank="1"/>
  </conditionalFormatting>
  <conditionalFormatting sqref="E21:K21">
    <cfRule type="top10" dxfId="1380" priority="964" rank="1"/>
  </conditionalFormatting>
  <conditionalFormatting sqref="E23:K23">
    <cfRule type="top10" dxfId="1379" priority="965" rank="1"/>
  </conditionalFormatting>
  <conditionalFormatting sqref="E25:K25">
    <cfRule type="top10" dxfId="1378" priority="966" rank="1"/>
  </conditionalFormatting>
  <conditionalFormatting sqref="E27:K27">
    <cfRule type="top10" dxfId="1377" priority="967" rank="1"/>
  </conditionalFormatting>
  <pageMargins left="0.7" right="0.7" top="0.75" bottom="0.75" header="0.3" footer="0.3"/>
  <pageSetup paperSize="9" orientation="landscape" r:id="rId1"/>
  <headerFooter>
    <oddFooter>&amp;C&amp;P</oddFooter>
  </headerFooter>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613</v>
      </c>
    </row>
    <row r="3" spans="2:11" ht="15.75" customHeight="1" x14ac:dyDescent="0.15">
      <c r="B3" s="1" t="s">
        <v>424</v>
      </c>
    </row>
    <row r="4" spans="2:11" ht="15.75" customHeight="1" x14ac:dyDescent="0.15">
      <c r="B4" s="1" t="s">
        <v>626</v>
      </c>
    </row>
    <row r="5" spans="2:11" ht="15.75" customHeight="1" x14ac:dyDescent="0.15">
      <c r="B5" s="1" t="s">
        <v>615</v>
      </c>
    </row>
    <row r="6" spans="2:11" ht="4.5" customHeight="1" x14ac:dyDescent="0.15">
      <c r="B6" s="60"/>
      <c r="C6" s="61"/>
      <c r="D6" s="62"/>
      <c r="E6" s="63"/>
      <c r="F6" s="64"/>
      <c r="G6" s="64"/>
      <c r="H6" s="64"/>
      <c r="I6" s="64"/>
      <c r="J6" s="64"/>
      <c r="K6" s="64"/>
    </row>
    <row r="7" spans="2:11" s="2" customFormat="1" ht="118.5" customHeight="1" thickBot="1" x14ac:dyDescent="0.2">
      <c r="B7" s="66"/>
      <c r="C7" s="56" t="s">
        <v>427</v>
      </c>
      <c r="D7" s="57" t="s">
        <v>52</v>
      </c>
      <c r="E7" s="90" t="s">
        <v>652</v>
      </c>
      <c r="F7" s="91" t="s">
        <v>191</v>
      </c>
      <c r="G7" s="91" t="s">
        <v>192</v>
      </c>
      <c r="H7" s="91" t="s">
        <v>193</v>
      </c>
      <c r="I7" s="91" t="s">
        <v>194</v>
      </c>
      <c r="J7" s="91" t="s">
        <v>195</v>
      </c>
      <c r="K7" s="91" t="s">
        <v>53</v>
      </c>
    </row>
    <row r="8" spans="2:11" ht="15.75" customHeight="1" thickTop="1" x14ac:dyDescent="0.15">
      <c r="B8" s="144" t="s">
        <v>428</v>
      </c>
      <c r="C8" s="145"/>
      <c r="D8" s="93">
        <v>3480</v>
      </c>
      <c r="E8" s="46">
        <v>2</v>
      </c>
      <c r="F8" s="28">
        <v>2</v>
      </c>
      <c r="G8" s="28">
        <v>6</v>
      </c>
      <c r="H8" s="28">
        <v>8</v>
      </c>
      <c r="I8" s="28">
        <v>6</v>
      </c>
      <c r="J8" s="28">
        <v>3093</v>
      </c>
      <c r="K8" s="28">
        <v>363</v>
      </c>
    </row>
    <row r="9" spans="2:11" ht="15.75" customHeight="1" x14ac:dyDescent="0.15">
      <c r="B9" s="124"/>
      <c r="C9" s="125"/>
      <c r="D9" s="88">
        <v>100</v>
      </c>
      <c r="E9" s="70">
        <v>0.1</v>
      </c>
      <c r="F9" s="36">
        <v>0.1</v>
      </c>
      <c r="G9" s="36">
        <v>0.2</v>
      </c>
      <c r="H9" s="36">
        <v>0.2</v>
      </c>
      <c r="I9" s="36">
        <v>0.2</v>
      </c>
      <c r="J9" s="36">
        <v>88.9</v>
      </c>
      <c r="K9" s="36">
        <v>10.4</v>
      </c>
    </row>
    <row r="10" spans="2:11" ht="15.75" customHeight="1" x14ac:dyDescent="0.15">
      <c r="B10" s="126" t="s">
        <v>429</v>
      </c>
      <c r="C10" s="129" t="s">
        <v>2</v>
      </c>
      <c r="D10" s="51">
        <v>961</v>
      </c>
      <c r="E10" s="48">
        <v>2</v>
      </c>
      <c r="F10" s="40">
        <v>2</v>
      </c>
      <c r="G10" s="40">
        <v>2</v>
      </c>
      <c r="H10" s="40">
        <v>2</v>
      </c>
      <c r="I10" s="40">
        <v>1</v>
      </c>
      <c r="J10" s="40">
        <v>834</v>
      </c>
      <c r="K10" s="40">
        <v>118</v>
      </c>
    </row>
    <row r="11" spans="2:11" ht="15.75" customHeight="1" x14ac:dyDescent="0.15">
      <c r="B11" s="127"/>
      <c r="C11" s="130"/>
      <c r="D11" s="53">
        <v>100</v>
      </c>
      <c r="E11" s="49">
        <v>0.2</v>
      </c>
      <c r="F11" s="35">
        <v>0.2</v>
      </c>
      <c r="G11" s="35">
        <v>0.2</v>
      </c>
      <c r="H11" s="35">
        <v>0.2</v>
      </c>
      <c r="I11" s="35">
        <v>0.1</v>
      </c>
      <c r="J11" s="35">
        <v>86.8</v>
      </c>
      <c r="K11" s="35">
        <v>12.3</v>
      </c>
    </row>
    <row r="12" spans="2:11" ht="15.75" customHeight="1" x14ac:dyDescent="0.15">
      <c r="B12" s="127"/>
      <c r="C12" s="131" t="s">
        <v>3</v>
      </c>
      <c r="D12" s="54">
        <v>2484</v>
      </c>
      <c r="E12" s="46">
        <v>0</v>
      </c>
      <c r="F12" s="28">
        <v>0</v>
      </c>
      <c r="G12" s="28">
        <v>4</v>
      </c>
      <c r="H12" s="28">
        <v>6</v>
      </c>
      <c r="I12" s="28">
        <v>5</v>
      </c>
      <c r="J12" s="28">
        <v>2226</v>
      </c>
      <c r="K12" s="28">
        <v>243</v>
      </c>
    </row>
    <row r="13" spans="2:11" ht="15.75" customHeight="1" x14ac:dyDescent="0.15">
      <c r="B13" s="128"/>
      <c r="C13" s="132"/>
      <c r="D13" s="52">
        <v>100</v>
      </c>
      <c r="E13" s="47">
        <v>0</v>
      </c>
      <c r="F13" s="39">
        <v>0</v>
      </c>
      <c r="G13" s="39">
        <v>0.2</v>
      </c>
      <c r="H13" s="39">
        <v>0.2</v>
      </c>
      <c r="I13" s="39">
        <v>0.2</v>
      </c>
      <c r="J13" s="39">
        <v>89.6</v>
      </c>
      <c r="K13" s="39">
        <v>9.8000000000000007</v>
      </c>
    </row>
    <row r="14" spans="2:11" ht="15.75" customHeight="1" x14ac:dyDescent="0.15">
      <c r="B14" s="126" t="s">
        <v>4</v>
      </c>
      <c r="C14" s="129" t="s">
        <v>430</v>
      </c>
      <c r="D14" s="51">
        <v>24</v>
      </c>
      <c r="E14" s="48">
        <v>0</v>
      </c>
      <c r="F14" s="40">
        <v>0</v>
      </c>
      <c r="G14" s="40">
        <v>0</v>
      </c>
      <c r="H14" s="40">
        <v>0</v>
      </c>
      <c r="I14" s="40">
        <v>0</v>
      </c>
      <c r="J14" s="40">
        <v>21</v>
      </c>
      <c r="K14" s="40">
        <v>3</v>
      </c>
    </row>
    <row r="15" spans="2:11" ht="15.75" customHeight="1" x14ac:dyDescent="0.15">
      <c r="B15" s="127"/>
      <c r="C15" s="130"/>
      <c r="D15" s="53">
        <v>100</v>
      </c>
      <c r="E15" s="49">
        <v>0</v>
      </c>
      <c r="F15" s="35">
        <v>0</v>
      </c>
      <c r="G15" s="35">
        <v>0</v>
      </c>
      <c r="H15" s="35">
        <v>0</v>
      </c>
      <c r="I15" s="35">
        <v>0</v>
      </c>
      <c r="J15" s="35">
        <v>87.5</v>
      </c>
      <c r="K15" s="35">
        <v>12.5</v>
      </c>
    </row>
    <row r="16" spans="2:11" ht="15.75" customHeight="1" x14ac:dyDescent="0.15">
      <c r="B16" s="127"/>
      <c r="C16" s="136" t="s">
        <v>431</v>
      </c>
      <c r="D16" s="54">
        <v>47</v>
      </c>
      <c r="E16" s="46">
        <v>0</v>
      </c>
      <c r="F16" s="28">
        <v>0</v>
      </c>
      <c r="G16" s="28">
        <v>0</v>
      </c>
      <c r="H16" s="28">
        <v>0</v>
      </c>
      <c r="I16" s="28">
        <v>0</v>
      </c>
      <c r="J16" s="28">
        <v>40</v>
      </c>
      <c r="K16" s="28">
        <v>7</v>
      </c>
    </row>
    <row r="17" spans="2:11" ht="15.75" customHeight="1" x14ac:dyDescent="0.15">
      <c r="B17" s="127"/>
      <c r="C17" s="130"/>
      <c r="D17" s="53">
        <v>100</v>
      </c>
      <c r="E17" s="49">
        <v>0</v>
      </c>
      <c r="F17" s="35">
        <v>0</v>
      </c>
      <c r="G17" s="35">
        <v>0</v>
      </c>
      <c r="H17" s="35">
        <v>0</v>
      </c>
      <c r="I17" s="35">
        <v>0</v>
      </c>
      <c r="J17" s="35">
        <v>85.1</v>
      </c>
      <c r="K17" s="35">
        <v>14.9</v>
      </c>
    </row>
    <row r="18" spans="2:11" ht="15.75" customHeight="1" x14ac:dyDescent="0.15">
      <c r="B18" s="127"/>
      <c r="C18" s="131" t="s">
        <v>432</v>
      </c>
      <c r="D18" s="54">
        <v>100</v>
      </c>
      <c r="E18" s="46">
        <v>1</v>
      </c>
      <c r="F18" s="28">
        <v>0</v>
      </c>
      <c r="G18" s="28">
        <v>1</v>
      </c>
      <c r="H18" s="28">
        <v>0</v>
      </c>
      <c r="I18" s="28">
        <v>1</v>
      </c>
      <c r="J18" s="28">
        <v>85</v>
      </c>
      <c r="K18" s="28">
        <v>12</v>
      </c>
    </row>
    <row r="19" spans="2:11" ht="15.75" customHeight="1" x14ac:dyDescent="0.15">
      <c r="B19" s="127"/>
      <c r="C19" s="130"/>
      <c r="D19" s="53">
        <v>100</v>
      </c>
      <c r="E19" s="49">
        <v>1</v>
      </c>
      <c r="F19" s="35">
        <v>0</v>
      </c>
      <c r="G19" s="35">
        <v>1</v>
      </c>
      <c r="H19" s="35">
        <v>0</v>
      </c>
      <c r="I19" s="35">
        <v>1</v>
      </c>
      <c r="J19" s="35">
        <v>85</v>
      </c>
      <c r="K19" s="35">
        <v>12</v>
      </c>
    </row>
    <row r="20" spans="2:11" ht="15.75" customHeight="1" x14ac:dyDescent="0.15">
      <c r="B20" s="127"/>
      <c r="C20" s="131" t="s">
        <v>433</v>
      </c>
      <c r="D20" s="54">
        <v>316</v>
      </c>
      <c r="E20" s="46">
        <v>0</v>
      </c>
      <c r="F20" s="28">
        <v>1</v>
      </c>
      <c r="G20" s="28">
        <v>0</v>
      </c>
      <c r="H20" s="28">
        <v>0</v>
      </c>
      <c r="I20" s="28">
        <v>1</v>
      </c>
      <c r="J20" s="28">
        <v>274</v>
      </c>
      <c r="K20" s="28">
        <v>40</v>
      </c>
    </row>
    <row r="21" spans="2:11" ht="15.75" customHeight="1" x14ac:dyDescent="0.15">
      <c r="B21" s="127"/>
      <c r="C21" s="130"/>
      <c r="D21" s="53">
        <v>100</v>
      </c>
      <c r="E21" s="49">
        <v>0</v>
      </c>
      <c r="F21" s="35">
        <v>0.3</v>
      </c>
      <c r="G21" s="35">
        <v>0</v>
      </c>
      <c r="H21" s="35">
        <v>0</v>
      </c>
      <c r="I21" s="35">
        <v>0.3</v>
      </c>
      <c r="J21" s="35">
        <v>86.7</v>
      </c>
      <c r="K21" s="35">
        <v>12.7</v>
      </c>
    </row>
    <row r="22" spans="2:11" ht="15.75" customHeight="1" x14ac:dyDescent="0.15">
      <c r="B22" s="127"/>
      <c r="C22" s="131" t="s">
        <v>434</v>
      </c>
      <c r="D22" s="54">
        <v>675</v>
      </c>
      <c r="E22" s="46">
        <v>1</v>
      </c>
      <c r="F22" s="28">
        <v>0</v>
      </c>
      <c r="G22" s="28">
        <v>1</v>
      </c>
      <c r="H22" s="28">
        <v>2</v>
      </c>
      <c r="I22" s="28">
        <v>2</v>
      </c>
      <c r="J22" s="28">
        <v>596</v>
      </c>
      <c r="K22" s="28">
        <v>73</v>
      </c>
    </row>
    <row r="23" spans="2:11" ht="15.75" customHeight="1" x14ac:dyDescent="0.15">
      <c r="B23" s="127"/>
      <c r="C23" s="130"/>
      <c r="D23" s="53">
        <v>100</v>
      </c>
      <c r="E23" s="49">
        <v>0.1</v>
      </c>
      <c r="F23" s="35">
        <v>0</v>
      </c>
      <c r="G23" s="35">
        <v>0.1</v>
      </c>
      <c r="H23" s="35">
        <v>0.3</v>
      </c>
      <c r="I23" s="35">
        <v>0.3</v>
      </c>
      <c r="J23" s="35">
        <v>88.3</v>
      </c>
      <c r="K23" s="35">
        <v>10.8</v>
      </c>
    </row>
    <row r="24" spans="2:11" ht="15.75" customHeight="1" x14ac:dyDescent="0.15">
      <c r="B24" s="127"/>
      <c r="C24" s="131" t="s">
        <v>435</v>
      </c>
      <c r="D24" s="54">
        <v>1130</v>
      </c>
      <c r="E24" s="46">
        <v>0</v>
      </c>
      <c r="F24" s="28">
        <v>1</v>
      </c>
      <c r="G24" s="28">
        <v>2</v>
      </c>
      <c r="H24" s="28">
        <v>3</v>
      </c>
      <c r="I24" s="28">
        <v>1</v>
      </c>
      <c r="J24" s="28">
        <v>1005</v>
      </c>
      <c r="K24" s="28">
        <v>118</v>
      </c>
    </row>
    <row r="25" spans="2:11" ht="15.75" customHeight="1" x14ac:dyDescent="0.15">
      <c r="B25" s="127"/>
      <c r="C25" s="130"/>
      <c r="D25" s="53">
        <v>100</v>
      </c>
      <c r="E25" s="49">
        <v>0</v>
      </c>
      <c r="F25" s="35">
        <v>0.1</v>
      </c>
      <c r="G25" s="35">
        <v>0.2</v>
      </c>
      <c r="H25" s="35">
        <v>0.3</v>
      </c>
      <c r="I25" s="35">
        <v>0.1</v>
      </c>
      <c r="J25" s="35">
        <v>88.9</v>
      </c>
      <c r="K25" s="35">
        <v>10.4</v>
      </c>
    </row>
    <row r="26" spans="2:11" ht="15.75" customHeight="1" x14ac:dyDescent="0.15">
      <c r="B26" s="127"/>
      <c r="C26" s="131" t="s">
        <v>436</v>
      </c>
      <c r="D26" s="54">
        <v>1119</v>
      </c>
      <c r="E26" s="46">
        <v>0</v>
      </c>
      <c r="F26" s="28">
        <v>0</v>
      </c>
      <c r="G26" s="28">
        <v>2</v>
      </c>
      <c r="H26" s="28">
        <v>3</v>
      </c>
      <c r="I26" s="28">
        <v>1</v>
      </c>
      <c r="J26" s="28">
        <v>1007</v>
      </c>
      <c r="K26" s="28">
        <v>106</v>
      </c>
    </row>
    <row r="27" spans="2:11" ht="15.75" customHeight="1" x14ac:dyDescent="0.15">
      <c r="B27" s="128"/>
      <c r="C27" s="132"/>
      <c r="D27" s="52">
        <v>100</v>
      </c>
      <c r="E27" s="47">
        <v>0</v>
      </c>
      <c r="F27" s="39">
        <v>0</v>
      </c>
      <c r="G27" s="39">
        <v>0.2</v>
      </c>
      <c r="H27" s="39">
        <v>0.3</v>
      </c>
      <c r="I27" s="39">
        <v>0.1</v>
      </c>
      <c r="J27" s="39">
        <v>90</v>
      </c>
      <c r="K27" s="39">
        <v>9.5</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K9">
    <cfRule type="top10" dxfId="1376" priority="968" rank="1"/>
  </conditionalFormatting>
  <conditionalFormatting sqref="E11:K11">
    <cfRule type="top10" dxfId="1375" priority="969" rank="1"/>
  </conditionalFormatting>
  <conditionalFormatting sqref="E13:K13">
    <cfRule type="top10" dxfId="1374" priority="970" rank="1"/>
  </conditionalFormatting>
  <conditionalFormatting sqref="E15:K15">
    <cfRule type="top10" dxfId="1373" priority="971" rank="1"/>
  </conditionalFormatting>
  <conditionalFormatting sqref="E17:K17">
    <cfRule type="top10" dxfId="1372" priority="972" rank="1"/>
  </conditionalFormatting>
  <conditionalFormatting sqref="E19:K19">
    <cfRule type="top10" dxfId="1371" priority="973" rank="1"/>
  </conditionalFormatting>
  <conditionalFormatting sqref="E21:K21">
    <cfRule type="top10" dxfId="1370" priority="974" rank="1"/>
  </conditionalFormatting>
  <conditionalFormatting sqref="E23:K23">
    <cfRule type="top10" dxfId="1369" priority="975" rank="1"/>
  </conditionalFormatting>
  <conditionalFormatting sqref="E25:K25">
    <cfRule type="top10" dxfId="1368" priority="976" rank="1"/>
  </conditionalFormatting>
  <conditionalFormatting sqref="E27:K27">
    <cfRule type="top10" dxfId="1367" priority="977" rank="1"/>
  </conditionalFormatting>
  <pageMargins left="0.7" right="0.7" top="0.75" bottom="0.75" header="0.3" footer="0.3"/>
  <pageSetup paperSize="9" orientation="landscape" r:id="rId1"/>
  <headerFooter>
    <oddFooter>&amp;C&amp;P</oddFoot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613</v>
      </c>
    </row>
    <row r="3" spans="2:11" ht="15.75" customHeight="1" x14ac:dyDescent="0.15">
      <c r="B3" s="1" t="s">
        <v>424</v>
      </c>
    </row>
    <row r="4" spans="2:11" ht="15.75" customHeight="1" x14ac:dyDescent="0.15">
      <c r="B4" s="1" t="s">
        <v>631</v>
      </c>
    </row>
    <row r="5" spans="2:11" ht="15.75" customHeight="1" x14ac:dyDescent="0.15">
      <c r="B5" s="1" t="s">
        <v>615</v>
      </c>
    </row>
    <row r="6" spans="2:11" ht="4.5" customHeight="1" x14ac:dyDescent="0.15">
      <c r="B6" s="60"/>
      <c r="C6" s="61"/>
      <c r="D6" s="62"/>
      <c r="E6" s="63"/>
      <c r="F6" s="64"/>
      <c r="G6" s="64"/>
      <c r="H6" s="64"/>
      <c r="I6" s="64"/>
      <c r="J6" s="64"/>
      <c r="K6" s="64"/>
    </row>
    <row r="7" spans="2:11" s="2" customFormat="1" ht="118.5" customHeight="1" thickBot="1" x14ac:dyDescent="0.2">
      <c r="B7" s="66"/>
      <c r="C7" s="56" t="s">
        <v>427</v>
      </c>
      <c r="D7" s="57" t="s">
        <v>52</v>
      </c>
      <c r="E7" s="90" t="s">
        <v>654</v>
      </c>
      <c r="F7" s="91" t="s">
        <v>191</v>
      </c>
      <c r="G7" s="91" t="s">
        <v>192</v>
      </c>
      <c r="H7" s="91" t="s">
        <v>193</v>
      </c>
      <c r="I7" s="91" t="s">
        <v>194</v>
      </c>
      <c r="J7" s="91" t="s">
        <v>195</v>
      </c>
      <c r="K7" s="91" t="s">
        <v>53</v>
      </c>
    </row>
    <row r="8" spans="2:11" ht="15.75" customHeight="1" thickTop="1" x14ac:dyDescent="0.15">
      <c r="B8" s="144" t="s">
        <v>428</v>
      </c>
      <c r="C8" s="145"/>
      <c r="D8" s="93">
        <v>3480</v>
      </c>
      <c r="E8" s="46">
        <v>70</v>
      </c>
      <c r="F8" s="28">
        <v>167</v>
      </c>
      <c r="G8" s="28">
        <v>95</v>
      </c>
      <c r="H8" s="28">
        <v>91</v>
      </c>
      <c r="I8" s="28">
        <v>72</v>
      </c>
      <c r="J8" s="28">
        <v>2694</v>
      </c>
      <c r="K8" s="28">
        <v>291</v>
      </c>
    </row>
    <row r="9" spans="2:11" ht="15.75" customHeight="1" x14ac:dyDescent="0.15">
      <c r="B9" s="124"/>
      <c r="C9" s="125"/>
      <c r="D9" s="88">
        <v>100</v>
      </c>
      <c r="E9" s="70">
        <v>2</v>
      </c>
      <c r="F9" s="36">
        <v>4.8</v>
      </c>
      <c r="G9" s="36">
        <v>2.7</v>
      </c>
      <c r="H9" s="36">
        <v>2.6</v>
      </c>
      <c r="I9" s="36">
        <v>2.1</v>
      </c>
      <c r="J9" s="36">
        <v>77.400000000000006</v>
      </c>
      <c r="K9" s="36">
        <v>8.4</v>
      </c>
    </row>
    <row r="10" spans="2:11" ht="15.75" customHeight="1" x14ac:dyDescent="0.15">
      <c r="B10" s="126" t="s">
        <v>429</v>
      </c>
      <c r="C10" s="129" t="s">
        <v>2</v>
      </c>
      <c r="D10" s="51">
        <v>961</v>
      </c>
      <c r="E10" s="48">
        <v>16</v>
      </c>
      <c r="F10" s="40">
        <v>42</v>
      </c>
      <c r="G10" s="40">
        <v>29</v>
      </c>
      <c r="H10" s="40">
        <v>12</v>
      </c>
      <c r="I10" s="40">
        <v>11</v>
      </c>
      <c r="J10" s="40">
        <v>755</v>
      </c>
      <c r="K10" s="40">
        <v>96</v>
      </c>
    </row>
    <row r="11" spans="2:11" ht="15.75" customHeight="1" x14ac:dyDescent="0.15">
      <c r="B11" s="127"/>
      <c r="C11" s="130"/>
      <c r="D11" s="53">
        <v>100</v>
      </c>
      <c r="E11" s="49">
        <v>1.7</v>
      </c>
      <c r="F11" s="35">
        <v>4.4000000000000004</v>
      </c>
      <c r="G11" s="35">
        <v>3</v>
      </c>
      <c r="H11" s="35">
        <v>1.2</v>
      </c>
      <c r="I11" s="35">
        <v>1.1000000000000001</v>
      </c>
      <c r="J11" s="35">
        <v>78.599999999999994</v>
      </c>
      <c r="K11" s="35">
        <v>10</v>
      </c>
    </row>
    <row r="12" spans="2:11" ht="15.75" customHeight="1" x14ac:dyDescent="0.15">
      <c r="B12" s="127"/>
      <c r="C12" s="131" t="s">
        <v>3</v>
      </c>
      <c r="D12" s="54">
        <v>2484</v>
      </c>
      <c r="E12" s="46">
        <v>52</v>
      </c>
      <c r="F12" s="28">
        <v>125</v>
      </c>
      <c r="G12" s="28">
        <v>66</v>
      </c>
      <c r="H12" s="28">
        <v>79</v>
      </c>
      <c r="I12" s="28">
        <v>61</v>
      </c>
      <c r="J12" s="28">
        <v>1908</v>
      </c>
      <c r="K12" s="28">
        <v>193</v>
      </c>
    </row>
    <row r="13" spans="2:11" ht="15.75" customHeight="1" x14ac:dyDescent="0.15">
      <c r="B13" s="128"/>
      <c r="C13" s="132"/>
      <c r="D13" s="52">
        <v>100</v>
      </c>
      <c r="E13" s="47">
        <v>2.1</v>
      </c>
      <c r="F13" s="39">
        <v>5</v>
      </c>
      <c r="G13" s="39">
        <v>2.7</v>
      </c>
      <c r="H13" s="39">
        <v>3.2</v>
      </c>
      <c r="I13" s="39">
        <v>2.5</v>
      </c>
      <c r="J13" s="39">
        <v>76.8</v>
      </c>
      <c r="K13" s="39">
        <v>7.8</v>
      </c>
    </row>
    <row r="14" spans="2:11" ht="15.75" customHeight="1" x14ac:dyDescent="0.15">
      <c r="B14" s="126" t="s">
        <v>4</v>
      </c>
      <c r="C14" s="129" t="s">
        <v>430</v>
      </c>
      <c r="D14" s="51">
        <v>24</v>
      </c>
      <c r="E14" s="48">
        <v>1</v>
      </c>
      <c r="F14" s="40">
        <v>0</v>
      </c>
      <c r="G14" s="40">
        <v>1</v>
      </c>
      <c r="H14" s="40">
        <v>0</v>
      </c>
      <c r="I14" s="40">
        <v>1</v>
      </c>
      <c r="J14" s="40">
        <v>18</v>
      </c>
      <c r="K14" s="40">
        <v>3</v>
      </c>
    </row>
    <row r="15" spans="2:11" ht="15.75" customHeight="1" x14ac:dyDescent="0.15">
      <c r="B15" s="127"/>
      <c r="C15" s="130"/>
      <c r="D15" s="53">
        <v>100</v>
      </c>
      <c r="E15" s="49">
        <v>4.2</v>
      </c>
      <c r="F15" s="35">
        <v>0</v>
      </c>
      <c r="G15" s="35">
        <v>4.2</v>
      </c>
      <c r="H15" s="35">
        <v>0</v>
      </c>
      <c r="I15" s="35">
        <v>4.2</v>
      </c>
      <c r="J15" s="35">
        <v>75</v>
      </c>
      <c r="K15" s="35">
        <v>12.5</v>
      </c>
    </row>
    <row r="16" spans="2:11" ht="15.75" customHeight="1" x14ac:dyDescent="0.15">
      <c r="B16" s="127"/>
      <c r="C16" s="136" t="s">
        <v>431</v>
      </c>
      <c r="D16" s="54">
        <v>47</v>
      </c>
      <c r="E16" s="46">
        <v>0</v>
      </c>
      <c r="F16" s="28">
        <v>1</v>
      </c>
      <c r="G16" s="28">
        <v>3</v>
      </c>
      <c r="H16" s="28">
        <v>1</v>
      </c>
      <c r="I16" s="28">
        <v>1</v>
      </c>
      <c r="J16" s="28">
        <v>37</v>
      </c>
      <c r="K16" s="28">
        <v>4</v>
      </c>
    </row>
    <row r="17" spans="2:11" ht="15.75" customHeight="1" x14ac:dyDescent="0.15">
      <c r="B17" s="127"/>
      <c r="C17" s="130"/>
      <c r="D17" s="53">
        <v>100</v>
      </c>
      <c r="E17" s="49">
        <v>0</v>
      </c>
      <c r="F17" s="35">
        <v>2.1</v>
      </c>
      <c r="G17" s="35">
        <v>6.4</v>
      </c>
      <c r="H17" s="35">
        <v>2.1</v>
      </c>
      <c r="I17" s="35">
        <v>2.1</v>
      </c>
      <c r="J17" s="35">
        <v>78.7</v>
      </c>
      <c r="K17" s="35">
        <v>8.5</v>
      </c>
    </row>
    <row r="18" spans="2:11" ht="15.75" customHeight="1" x14ac:dyDescent="0.15">
      <c r="B18" s="127"/>
      <c r="C18" s="131" t="s">
        <v>432</v>
      </c>
      <c r="D18" s="54">
        <v>100</v>
      </c>
      <c r="E18" s="46">
        <v>3</v>
      </c>
      <c r="F18" s="28">
        <v>3</v>
      </c>
      <c r="G18" s="28">
        <v>2</v>
      </c>
      <c r="H18" s="28">
        <v>4</v>
      </c>
      <c r="I18" s="28">
        <v>0</v>
      </c>
      <c r="J18" s="28">
        <v>78</v>
      </c>
      <c r="K18" s="28">
        <v>10</v>
      </c>
    </row>
    <row r="19" spans="2:11" ht="15.75" customHeight="1" x14ac:dyDescent="0.15">
      <c r="B19" s="127"/>
      <c r="C19" s="130"/>
      <c r="D19" s="53">
        <v>100</v>
      </c>
      <c r="E19" s="49">
        <v>3</v>
      </c>
      <c r="F19" s="35">
        <v>3</v>
      </c>
      <c r="G19" s="35">
        <v>2</v>
      </c>
      <c r="H19" s="35">
        <v>4</v>
      </c>
      <c r="I19" s="35">
        <v>0</v>
      </c>
      <c r="J19" s="35">
        <v>78</v>
      </c>
      <c r="K19" s="35">
        <v>10</v>
      </c>
    </row>
    <row r="20" spans="2:11" ht="15.75" customHeight="1" x14ac:dyDescent="0.15">
      <c r="B20" s="127"/>
      <c r="C20" s="131" t="s">
        <v>433</v>
      </c>
      <c r="D20" s="54">
        <v>316</v>
      </c>
      <c r="E20" s="46">
        <v>6</v>
      </c>
      <c r="F20" s="28">
        <v>12</v>
      </c>
      <c r="G20" s="28">
        <v>10</v>
      </c>
      <c r="H20" s="28">
        <v>4</v>
      </c>
      <c r="I20" s="28">
        <v>9</v>
      </c>
      <c r="J20" s="28">
        <v>242</v>
      </c>
      <c r="K20" s="28">
        <v>33</v>
      </c>
    </row>
    <row r="21" spans="2:11" ht="15.75" customHeight="1" x14ac:dyDescent="0.15">
      <c r="B21" s="127"/>
      <c r="C21" s="130"/>
      <c r="D21" s="53">
        <v>100</v>
      </c>
      <c r="E21" s="49">
        <v>1.9</v>
      </c>
      <c r="F21" s="35">
        <v>3.8</v>
      </c>
      <c r="G21" s="35">
        <v>3.2</v>
      </c>
      <c r="H21" s="35">
        <v>1.3</v>
      </c>
      <c r="I21" s="35">
        <v>2.8</v>
      </c>
      <c r="J21" s="35">
        <v>76.599999999999994</v>
      </c>
      <c r="K21" s="35">
        <v>10.4</v>
      </c>
    </row>
    <row r="22" spans="2:11" ht="15.75" customHeight="1" x14ac:dyDescent="0.15">
      <c r="B22" s="127"/>
      <c r="C22" s="131" t="s">
        <v>434</v>
      </c>
      <c r="D22" s="54">
        <v>675</v>
      </c>
      <c r="E22" s="46">
        <v>11</v>
      </c>
      <c r="F22" s="28">
        <v>35</v>
      </c>
      <c r="G22" s="28">
        <v>23</v>
      </c>
      <c r="H22" s="28">
        <v>20</v>
      </c>
      <c r="I22" s="28">
        <v>16</v>
      </c>
      <c r="J22" s="28">
        <v>514</v>
      </c>
      <c r="K22" s="28">
        <v>56</v>
      </c>
    </row>
    <row r="23" spans="2:11" ht="15.75" customHeight="1" x14ac:dyDescent="0.15">
      <c r="B23" s="127"/>
      <c r="C23" s="130"/>
      <c r="D23" s="53">
        <v>100</v>
      </c>
      <c r="E23" s="49">
        <v>1.6</v>
      </c>
      <c r="F23" s="35">
        <v>5.2</v>
      </c>
      <c r="G23" s="35">
        <v>3.4</v>
      </c>
      <c r="H23" s="35">
        <v>3</v>
      </c>
      <c r="I23" s="35">
        <v>2.4</v>
      </c>
      <c r="J23" s="35">
        <v>76.099999999999994</v>
      </c>
      <c r="K23" s="35">
        <v>8.3000000000000007</v>
      </c>
    </row>
    <row r="24" spans="2:11" ht="15.75" customHeight="1" x14ac:dyDescent="0.15">
      <c r="B24" s="127"/>
      <c r="C24" s="131" t="s">
        <v>435</v>
      </c>
      <c r="D24" s="54">
        <v>1130</v>
      </c>
      <c r="E24" s="46">
        <v>24</v>
      </c>
      <c r="F24" s="28">
        <v>58</v>
      </c>
      <c r="G24" s="28">
        <v>36</v>
      </c>
      <c r="H24" s="28">
        <v>37</v>
      </c>
      <c r="I24" s="28">
        <v>32</v>
      </c>
      <c r="J24" s="28">
        <v>852</v>
      </c>
      <c r="K24" s="28">
        <v>91</v>
      </c>
    </row>
    <row r="25" spans="2:11" ht="15.75" customHeight="1" x14ac:dyDescent="0.15">
      <c r="B25" s="127"/>
      <c r="C25" s="130"/>
      <c r="D25" s="53">
        <v>100</v>
      </c>
      <c r="E25" s="49">
        <v>2.1</v>
      </c>
      <c r="F25" s="35">
        <v>5.0999999999999996</v>
      </c>
      <c r="G25" s="35">
        <v>3.2</v>
      </c>
      <c r="H25" s="35">
        <v>3.3</v>
      </c>
      <c r="I25" s="35">
        <v>2.8</v>
      </c>
      <c r="J25" s="35">
        <v>75.400000000000006</v>
      </c>
      <c r="K25" s="35">
        <v>8.1</v>
      </c>
    </row>
    <row r="26" spans="2:11" ht="15.75" customHeight="1" x14ac:dyDescent="0.15">
      <c r="B26" s="127"/>
      <c r="C26" s="131" t="s">
        <v>436</v>
      </c>
      <c r="D26" s="54">
        <v>1119</v>
      </c>
      <c r="E26" s="46">
        <v>22</v>
      </c>
      <c r="F26" s="28">
        <v>58</v>
      </c>
      <c r="G26" s="28">
        <v>20</v>
      </c>
      <c r="H26" s="28">
        <v>24</v>
      </c>
      <c r="I26" s="28">
        <v>11</v>
      </c>
      <c r="J26" s="28">
        <v>893</v>
      </c>
      <c r="K26" s="28">
        <v>91</v>
      </c>
    </row>
    <row r="27" spans="2:11" ht="15.75" customHeight="1" x14ac:dyDescent="0.15">
      <c r="B27" s="128"/>
      <c r="C27" s="132"/>
      <c r="D27" s="52">
        <v>100</v>
      </c>
      <c r="E27" s="47">
        <v>2</v>
      </c>
      <c r="F27" s="39">
        <v>5.2</v>
      </c>
      <c r="G27" s="39">
        <v>1.8</v>
      </c>
      <c r="H27" s="39">
        <v>2.1</v>
      </c>
      <c r="I27" s="39">
        <v>1</v>
      </c>
      <c r="J27" s="39">
        <v>79.8</v>
      </c>
      <c r="K27" s="39">
        <v>8.1</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K9">
    <cfRule type="top10" dxfId="1366" priority="978" rank="1"/>
  </conditionalFormatting>
  <conditionalFormatting sqref="E11:K11">
    <cfRule type="top10" dxfId="1365" priority="979" rank="1"/>
  </conditionalFormatting>
  <conditionalFormatting sqref="E13:K13">
    <cfRule type="top10" dxfId="1364" priority="980" rank="1"/>
  </conditionalFormatting>
  <conditionalFormatting sqref="E15:K15">
    <cfRule type="top10" dxfId="1363" priority="981" rank="1"/>
  </conditionalFormatting>
  <conditionalFormatting sqref="E17:K17">
    <cfRule type="top10" dxfId="1362" priority="982" rank="1"/>
  </conditionalFormatting>
  <conditionalFormatting sqref="E19:K19">
    <cfRule type="top10" dxfId="1361" priority="983" rank="1"/>
  </conditionalFormatting>
  <conditionalFormatting sqref="E21:K21">
    <cfRule type="top10" dxfId="1360" priority="984" rank="1"/>
  </conditionalFormatting>
  <conditionalFormatting sqref="E23:K23">
    <cfRule type="top10" dxfId="1359" priority="985" rank="1"/>
  </conditionalFormatting>
  <conditionalFormatting sqref="E25:K25">
    <cfRule type="top10" dxfId="1358" priority="986" rank="1"/>
  </conditionalFormatting>
  <conditionalFormatting sqref="E27:K27">
    <cfRule type="top10" dxfId="1357" priority="987" rank="1"/>
  </conditionalFormatting>
  <pageMargins left="0.7" right="0.7" top="0.75" bottom="0.75" header="0.3" footer="0.3"/>
  <pageSetup paperSize="9" orientation="landscape" r:id="rId1"/>
  <headerFooter>
    <oddFooter>&amp;C&amp;P</oddFooter>
  </headerFooter>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613</v>
      </c>
    </row>
    <row r="3" spans="2:11" ht="15.75" customHeight="1" x14ac:dyDescent="0.15">
      <c r="B3" s="1" t="s">
        <v>424</v>
      </c>
    </row>
    <row r="4" spans="2:11" ht="15.75" customHeight="1" x14ac:dyDescent="0.15">
      <c r="B4" s="1" t="s">
        <v>632</v>
      </c>
    </row>
    <row r="5" spans="2:11" ht="15.75" customHeight="1" x14ac:dyDescent="0.15">
      <c r="B5" s="1" t="s">
        <v>615</v>
      </c>
    </row>
    <row r="6" spans="2:11" ht="4.5" customHeight="1" x14ac:dyDescent="0.15">
      <c r="B6" s="60"/>
      <c r="C6" s="61"/>
      <c r="D6" s="62"/>
      <c r="E6" s="63"/>
      <c r="F6" s="64"/>
      <c r="G6" s="64"/>
      <c r="H6" s="64"/>
      <c r="I6" s="64"/>
      <c r="J6" s="64"/>
      <c r="K6" s="64"/>
    </row>
    <row r="7" spans="2:11" s="2" customFormat="1" ht="118.5" customHeight="1" thickBot="1" x14ac:dyDescent="0.2">
      <c r="B7" s="66"/>
      <c r="C7" s="56" t="s">
        <v>427</v>
      </c>
      <c r="D7" s="57" t="s">
        <v>52</v>
      </c>
      <c r="E7" s="90" t="s">
        <v>655</v>
      </c>
      <c r="F7" s="91" t="s">
        <v>191</v>
      </c>
      <c r="G7" s="91" t="s">
        <v>192</v>
      </c>
      <c r="H7" s="91" t="s">
        <v>193</v>
      </c>
      <c r="I7" s="91" t="s">
        <v>194</v>
      </c>
      <c r="J7" s="91" t="s">
        <v>195</v>
      </c>
      <c r="K7" s="91" t="s">
        <v>53</v>
      </c>
    </row>
    <row r="8" spans="2:11" ht="15.75" customHeight="1" thickTop="1" x14ac:dyDescent="0.15">
      <c r="B8" s="144" t="s">
        <v>428</v>
      </c>
      <c r="C8" s="145"/>
      <c r="D8" s="93">
        <v>3480</v>
      </c>
      <c r="E8" s="46">
        <v>3</v>
      </c>
      <c r="F8" s="28">
        <v>8</v>
      </c>
      <c r="G8" s="28">
        <v>8</v>
      </c>
      <c r="H8" s="28">
        <v>46</v>
      </c>
      <c r="I8" s="28">
        <v>191</v>
      </c>
      <c r="J8" s="28">
        <v>2881</v>
      </c>
      <c r="K8" s="28">
        <v>343</v>
      </c>
    </row>
    <row r="9" spans="2:11" ht="15.75" customHeight="1" x14ac:dyDescent="0.15">
      <c r="B9" s="124"/>
      <c r="C9" s="125"/>
      <c r="D9" s="88">
        <v>100</v>
      </c>
      <c r="E9" s="70">
        <v>0.1</v>
      </c>
      <c r="F9" s="36">
        <v>0.2</v>
      </c>
      <c r="G9" s="36">
        <v>0.2</v>
      </c>
      <c r="H9" s="36">
        <v>1.3</v>
      </c>
      <c r="I9" s="36">
        <v>5.5</v>
      </c>
      <c r="J9" s="36">
        <v>82.8</v>
      </c>
      <c r="K9" s="36">
        <v>9.9</v>
      </c>
    </row>
    <row r="10" spans="2:11" ht="15.75" customHeight="1" x14ac:dyDescent="0.15">
      <c r="B10" s="126" t="s">
        <v>429</v>
      </c>
      <c r="C10" s="129" t="s">
        <v>2</v>
      </c>
      <c r="D10" s="51">
        <v>961</v>
      </c>
      <c r="E10" s="48">
        <v>1</v>
      </c>
      <c r="F10" s="40">
        <v>2</v>
      </c>
      <c r="G10" s="40">
        <v>2</v>
      </c>
      <c r="H10" s="40">
        <v>8</v>
      </c>
      <c r="I10" s="40">
        <v>44</v>
      </c>
      <c r="J10" s="40">
        <v>794</v>
      </c>
      <c r="K10" s="40">
        <v>110</v>
      </c>
    </row>
    <row r="11" spans="2:11" ht="15.75" customHeight="1" x14ac:dyDescent="0.15">
      <c r="B11" s="127"/>
      <c r="C11" s="130"/>
      <c r="D11" s="53">
        <v>100</v>
      </c>
      <c r="E11" s="49">
        <v>0.1</v>
      </c>
      <c r="F11" s="35">
        <v>0.2</v>
      </c>
      <c r="G11" s="35">
        <v>0.2</v>
      </c>
      <c r="H11" s="35">
        <v>0.8</v>
      </c>
      <c r="I11" s="35">
        <v>4.5999999999999996</v>
      </c>
      <c r="J11" s="35">
        <v>82.6</v>
      </c>
      <c r="K11" s="35">
        <v>11.4</v>
      </c>
    </row>
    <row r="12" spans="2:11" ht="15.75" customHeight="1" x14ac:dyDescent="0.15">
      <c r="B12" s="127"/>
      <c r="C12" s="131" t="s">
        <v>3</v>
      </c>
      <c r="D12" s="54">
        <v>2484</v>
      </c>
      <c r="E12" s="46">
        <v>2</v>
      </c>
      <c r="F12" s="28">
        <v>6</v>
      </c>
      <c r="G12" s="28">
        <v>6</v>
      </c>
      <c r="H12" s="28">
        <v>38</v>
      </c>
      <c r="I12" s="28">
        <v>146</v>
      </c>
      <c r="J12" s="28">
        <v>2055</v>
      </c>
      <c r="K12" s="28">
        <v>231</v>
      </c>
    </row>
    <row r="13" spans="2:11" ht="15.75" customHeight="1" x14ac:dyDescent="0.15">
      <c r="B13" s="128"/>
      <c r="C13" s="132"/>
      <c r="D13" s="52">
        <v>100</v>
      </c>
      <c r="E13" s="47">
        <v>0.1</v>
      </c>
      <c r="F13" s="39">
        <v>0.2</v>
      </c>
      <c r="G13" s="39">
        <v>0.2</v>
      </c>
      <c r="H13" s="39">
        <v>1.5</v>
      </c>
      <c r="I13" s="39">
        <v>5.9</v>
      </c>
      <c r="J13" s="39">
        <v>82.7</v>
      </c>
      <c r="K13" s="39">
        <v>9.3000000000000007</v>
      </c>
    </row>
    <row r="14" spans="2:11" ht="15.75" customHeight="1" x14ac:dyDescent="0.15">
      <c r="B14" s="126" t="s">
        <v>4</v>
      </c>
      <c r="C14" s="129" t="s">
        <v>430</v>
      </c>
      <c r="D14" s="51">
        <v>24</v>
      </c>
      <c r="E14" s="48">
        <v>0</v>
      </c>
      <c r="F14" s="40">
        <v>0</v>
      </c>
      <c r="G14" s="40">
        <v>0</v>
      </c>
      <c r="H14" s="40">
        <v>0</v>
      </c>
      <c r="I14" s="40">
        <v>2</v>
      </c>
      <c r="J14" s="40">
        <v>20</v>
      </c>
      <c r="K14" s="40">
        <v>2</v>
      </c>
    </row>
    <row r="15" spans="2:11" ht="15.75" customHeight="1" x14ac:dyDescent="0.15">
      <c r="B15" s="127"/>
      <c r="C15" s="130"/>
      <c r="D15" s="53">
        <v>100</v>
      </c>
      <c r="E15" s="49">
        <v>0</v>
      </c>
      <c r="F15" s="35">
        <v>0</v>
      </c>
      <c r="G15" s="35">
        <v>0</v>
      </c>
      <c r="H15" s="35">
        <v>0</v>
      </c>
      <c r="I15" s="35">
        <v>8.3000000000000007</v>
      </c>
      <c r="J15" s="35">
        <v>83.3</v>
      </c>
      <c r="K15" s="35">
        <v>8.3000000000000007</v>
      </c>
    </row>
    <row r="16" spans="2:11" ht="15.75" customHeight="1" x14ac:dyDescent="0.15">
      <c r="B16" s="127"/>
      <c r="C16" s="136" t="s">
        <v>431</v>
      </c>
      <c r="D16" s="54">
        <v>47</v>
      </c>
      <c r="E16" s="46">
        <v>0</v>
      </c>
      <c r="F16" s="28">
        <v>0</v>
      </c>
      <c r="G16" s="28">
        <v>0</v>
      </c>
      <c r="H16" s="28">
        <v>0</v>
      </c>
      <c r="I16" s="28">
        <v>1</v>
      </c>
      <c r="J16" s="28">
        <v>39</v>
      </c>
      <c r="K16" s="28">
        <v>7</v>
      </c>
    </row>
    <row r="17" spans="2:11" ht="15.75" customHeight="1" x14ac:dyDescent="0.15">
      <c r="B17" s="127"/>
      <c r="C17" s="130"/>
      <c r="D17" s="53">
        <v>100</v>
      </c>
      <c r="E17" s="49">
        <v>0</v>
      </c>
      <c r="F17" s="35">
        <v>0</v>
      </c>
      <c r="G17" s="35">
        <v>0</v>
      </c>
      <c r="H17" s="35">
        <v>0</v>
      </c>
      <c r="I17" s="35">
        <v>2.1</v>
      </c>
      <c r="J17" s="35">
        <v>83</v>
      </c>
      <c r="K17" s="35">
        <v>14.9</v>
      </c>
    </row>
    <row r="18" spans="2:11" ht="15.75" customHeight="1" x14ac:dyDescent="0.15">
      <c r="B18" s="127"/>
      <c r="C18" s="131" t="s">
        <v>432</v>
      </c>
      <c r="D18" s="54">
        <v>100</v>
      </c>
      <c r="E18" s="46">
        <v>0</v>
      </c>
      <c r="F18" s="28">
        <v>0</v>
      </c>
      <c r="G18" s="28">
        <v>2</v>
      </c>
      <c r="H18" s="28">
        <v>1</v>
      </c>
      <c r="I18" s="28">
        <v>2</v>
      </c>
      <c r="J18" s="28">
        <v>83</v>
      </c>
      <c r="K18" s="28">
        <v>12</v>
      </c>
    </row>
    <row r="19" spans="2:11" ht="15.75" customHeight="1" x14ac:dyDescent="0.15">
      <c r="B19" s="127"/>
      <c r="C19" s="130"/>
      <c r="D19" s="53">
        <v>100</v>
      </c>
      <c r="E19" s="49">
        <v>0</v>
      </c>
      <c r="F19" s="35">
        <v>0</v>
      </c>
      <c r="G19" s="35">
        <v>2</v>
      </c>
      <c r="H19" s="35">
        <v>1</v>
      </c>
      <c r="I19" s="35">
        <v>2</v>
      </c>
      <c r="J19" s="35">
        <v>83</v>
      </c>
      <c r="K19" s="35">
        <v>12</v>
      </c>
    </row>
    <row r="20" spans="2:11" ht="15.75" customHeight="1" x14ac:dyDescent="0.15">
      <c r="B20" s="127"/>
      <c r="C20" s="131" t="s">
        <v>433</v>
      </c>
      <c r="D20" s="54">
        <v>316</v>
      </c>
      <c r="E20" s="46">
        <v>0</v>
      </c>
      <c r="F20" s="28">
        <v>0</v>
      </c>
      <c r="G20" s="28">
        <v>1</v>
      </c>
      <c r="H20" s="28">
        <v>1</v>
      </c>
      <c r="I20" s="28">
        <v>17</v>
      </c>
      <c r="J20" s="28">
        <v>259</v>
      </c>
      <c r="K20" s="28">
        <v>38</v>
      </c>
    </row>
    <row r="21" spans="2:11" ht="15.75" customHeight="1" x14ac:dyDescent="0.15">
      <c r="B21" s="127"/>
      <c r="C21" s="130"/>
      <c r="D21" s="53">
        <v>100</v>
      </c>
      <c r="E21" s="49">
        <v>0</v>
      </c>
      <c r="F21" s="35">
        <v>0</v>
      </c>
      <c r="G21" s="35">
        <v>0.3</v>
      </c>
      <c r="H21" s="35">
        <v>0.3</v>
      </c>
      <c r="I21" s="35">
        <v>5.4</v>
      </c>
      <c r="J21" s="35">
        <v>82</v>
      </c>
      <c r="K21" s="35">
        <v>12</v>
      </c>
    </row>
    <row r="22" spans="2:11" ht="15.75" customHeight="1" x14ac:dyDescent="0.15">
      <c r="B22" s="127"/>
      <c r="C22" s="131" t="s">
        <v>434</v>
      </c>
      <c r="D22" s="54">
        <v>675</v>
      </c>
      <c r="E22" s="46">
        <v>2</v>
      </c>
      <c r="F22" s="28">
        <v>4</v>
      </c>
      <c r="G22" s="28">
        <v>0</v>
      </c>
      <c r="H22" s="28">
        <v>4</v>
      </c>
      <c r="I22" s="28">
        <v>44</v>
      </c>
      <c r="J22" s="28">
        <v>551</v>
      </c>
      <c r="K22" s="28">
        <v>70</v>
      </c>
    </row>
    <row r="23" spans="2:11" ht="15.75" customHeight="1" x14ac:dyDescent="0.15">
      <c r="B23" s="127"/>
      <c r="C23" s="130"/>
      <c r="D23" s="53">
        <v>100</v>
      </c>
      <c r="E23" s="49">
        <v>0.3</v>
      </c>
      <c r="F23" s="35">
        <v>0.6</v>
      </c>
      <c r="G23" s="35">
        <v>0</v>
      </c>
      <c r="H23" s="35">
        <v>0.6</v>
      </c>
      <c r="I23" s="35">
        <v>6.5</v>
      </c>
      <c r="J23" s="35">
        <v>81.599999999999994</v>
      </c>
      <c r="K23" s="35">
        <v>10.4</v>
      </c>
    </row>
    <row r="24" spans="2:11" ht="15.75" customHeight="1" x14ac:dyDescent="0.15">
      <c r="B24" s="127"/>
      <c r="C24" s="131" t="s">
        <v>435</v>
      </c>
      <c r="D24" s="54">
        <v>1130</v>
      </c>
      <c r="E24" s="46">
        <v>0</v>
      </c>
      <c r="F24" s="28">
        <v>2</v>
      </c>
      <c r="G24" s="28">
        <v>1</v>
      </c>
      <c r="H24" s="28">
        <v>23</v>
      </c>
      <c r="I24" s="28">
        <v>85</v>
      </c>
      <c r="J24" s="28">
        <v>908</v>
      </c>
      <c r="K24" s="28">
        <v>111</v>
      </c>
    </row>
    <row r="25" spans="2:11" ht="15.75" customHeight="1" x14ac:dyDescent="0.15">
      <c r="B25" s="127"/>
      <c r="C25" s="130"/>
      <c r="D25" s="53">
        <v>100</v>
      </c>
      <c r="E25" s="49">
        <v>0</v>
      </c>
      <c r="F25" s="35">
        <v>0.2</v>
      </c>
      <c r="G25" s="35">
        <v>0.1</v>
      </c>
      <c r="H25" s="35">
        <v>2</v>
      </c>
      <c r="I25" s="35">
        <v>7.5</v>
      </c>
      <c r="J25" s="35">
        <v>80.400000000000006</v>
      </c>
      <c r="K25" s="35">
        <v>9.8000000000000007</v>
      </c>
    </row>
    <row r="26" spans="2:11" ht="15.75" customHeight="1" x14ac:dyDescent="0.15">
      <c r="B26" s="127"/>
      <c r="C26" s="131" t="s">
        <v>436</v>
      </c>
      <c r="D26" s="54">
        <v>1119</v>
      </c>
      <c r="E26" s="46">
        <v>1</v>
      </c>
      <c r="F26" s="28">
        <v>2</v>
      </c>
      <c r="G26" s="28">
        <v>4</v>
      </c>
      <c r="H26" s="28">
        <v>16</v>
      </c>
      <c r="I26" s="28">
        <v>36</v>
      </c>
      <c r="J26" s="28">
        <v>961</v>
      </c>
      <c r="K26" s="28">
        <v>99</v>
      </c>
    </row>
    <row r="27" spans="2:11" ht="15.75" customHeight="1" x14ac:dyDescent="0.15">
      <c r="B27" s="128"/>
      <c r="C27" s="132"/>
      <c r="D27" s="52">
        <v>100</v>
      </c>
      <c r="E27" s="47">
        <v>0.1</v>
      </c>
      <c r="F27" s="39">
        <v>0.2</v>
      </c>
      <c r="G27" s="39">
        <v>0.4</v>
      </c>
      <c r="H27" s="39">
        <v>1.4</v>
      </c>
      <c r="I27" s="39">
        <v>3.2</v>
      </c>
      <c r="J27" s="39">
        <v>85.9</v>
      </c>
      <c r="K27" s="39">
        <v>8.8000000000000007</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K9">
    <cfRule type="top10" dxfId="1356" priority="988" rank="1"/>
  </conditionalFormatting>
  <conditionalFormatting sqref="E11:K11">
    <cfRule type="top10" dxfId="1355" priority="989" rank="1"/>
  </conditionalFormatting>
  <conditionalFormatting sqref="E13:K13">
    <cfRule type="top10" dxfId="1354" priority="990" rank="1"/>
  </conditionalFormatting>
  <conditionalFormatting sqref="E15:K15">
    <cfRule type="top10" dxfId="1353" priority="991" rank="1"/>
  </conditionalFormatting>
  <conditionalFormatting sqref="E17:K17">
    <cfRule type="top10" dxfId="1352" priority="992" rank="1"/>
  </conditionalFormatting>
  <conditionalFormatting sqref="E19:K19">
    <cfRule type="top10" dxfId="1351" priority="993" rank="1"/>
  </conditionalFormatting>
  <conditionalFormatting sqref="E21:K21">
    <cfRule type="top10" dxfId="1350" priority="994" rank="1"/>
  </conditionalFormatting>
  <conditionalFormatting sqref="E23:K23">
    <cfRule type="top10" dxfId="1349" priority="995" rank="1"/>
  </conditionalFormatting>
  <conditionalFormatting sqref="E25:K25">
    <cfRule type="top10" dxfId="1348" priority="996" rank="1"/>
  </conditionalFormatting>
  <conditionalFormatting sqref="E27:K27">
    <cfRule type="top10" dxfId="1347" priority="997" rank="1"/>
  </conditionalFormatting>
  <pageMargins left="0.7" right="0.7" top="0.75" bottom="0.75" header="0.3" footer="0.3"/>
  <pageSetup paperSize="9" orientation="landscape" r:id="rId1"/>
  <headerFooter>
    <oddFooter>&amp;C&amp;P</oddFooter>
  </headerFooter>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613</v>
      </c>
    </row>
    <row r="3" spans="2:11" ht="15.75" customHeight="1" x14ac:dyDescent="0.15">
      <c r="B3" s="1" t="s">
        <v>424</v>
      </c>
    </row>
    <row r="4" spans="2:11" ht="15.75" customHeight="1" x14ac:dyDescent="0.15">
      <c r="B4" s="1" t="s">
        <v>665</v>
      </c>
    </row>
    <row r="5" spans="2:11" ht="15.75" customHeight="1" x14ac:dyDescent="0.15">
      <c r="B5" s="1" t="s">
        <v>615</v>
      </c>
    </row>
    <row r="6" spans="2:11" ht="4.5" customHeight="1" x14ac:dyDescent="0.15">
      <c r="B6" s="60"/>
      <c r="C6" s="61"/>
      <c r="D6" s="62"/>
      <c r="E6" s="63"/>
      <c r="F6" s="64"/>
      <c r="G6" s="64"/>
      <c r="H6" s="64"/>
      <c r="I6" s="64"/>
      <c r="J6" s="64"/>
      <c r="K6" s="64"/>
    </row>
    <row r="7" spans="2:11" s="2" customFormat="1" ht="118.5" customHeight="1" thickBot="1" x14ac:dyDescent="0.2">
      <c r="B7" s="66"/>
      <c r="C7" s="56" t="s">
        <v>427</v>
      </c>
      <c r="D7" s="57" t="s">
        <v>52</v>
      </c>
      <c r="E7" s="90" t="s">
        <v>652</v>
      </c>
      <c r="F7" s="91" t="s">
        <v>191</v>
      </c>
      <c r="G7" s="91" t="s">
        <v>192</v>
      </c>
      <c r="H7" s="91" t="s">
        <v>193</v>
      </c>
      <c r="I7" s="91" t="s">
        <v>194</v>
      </c>
      <c r="J7" s="91" t="s">
        <v>195</v>
      </c>
      <c r="K7" s="91" t="s">
        <v>53</v>
      </c>
    </row>
    <row r="8" spans="2:11" ht="15.75" customHeight="1" thickTop="1" x14ac:dyDescent="0.15">
      <c r="B8" s="144" t="s">
        <v>428</v>
      </c>
      <c r="C8" s="145"/>
      <c r="D8" s="93">
        <v>3480</v>
      </c>
      <c r="E8" s="46">
        <v>0</v>
      </c>
      <c r="F8" s="28">
        <v>1</v>
      </c>
      <c r="G8" s="28">
        <v>4</v>
      </c>
      <c r="H8" s="28">
        <v>25</v>
      </c>
      <c r="I8" s="28">
        <v>250</v>
      </c>
      <c r="J8" s="28">
        <v>2856</v>
      </c>
      <c r="K8" s="28">
        <v>344</v>
      </c>
    </row>
    <row r="9" spans="2:11" ht="15.75" customHeight="1" x14ac:dyDescent="0.15">
      <c r="B9" s="124"/>
      <c r="C9" s="125"/>
      <c r="D9" s="88">
        <v>100</v>
      </c>
      <c r="E9" s="70">
        <v>0</v>
      </c>
      <c r="F9" s="36">
        <v>0</v>
      </c>
      <c r="G9" s="36">
        <v>0.1</v>
      </c>
      <c r="H9" s="36">
        <v>0.7</v>
      </c>
      <c r="I9" s="36">
        <v>7.2</v>
      </c>
      <c r="J9" s="36">
        <v>82.1</v>
      </c>
      <c r="K9" s="36">
        <v>9.9</v>
      </c>
    </row>
    <row r="10" spans="2:11" ht="15.75" customHeight="1" x14ac:dyDescent="0.15">
      <c r="B10" s="126" t="s">
        <v>429</v>
      </c>
      <c r="C10" s="129" t="s">
        <v>2</v>
      </c>
      <c r="D10" s="51">
        <v>961</v>
      </c>
      <c r="E10" s="48">
        <v>0</v>
      </c>
      <c r="F10" s="40">
        <v>0</v>
      </c>
      <c r="G10" s="40">
        <v>1</v>
      </c>
      <c r="H10" s="40">
        <v>8</v>
      </c>
      <c r="I10" s="40">
        <v>66</v>
      </c>
      <c r="J10" s="40">
        <v>773</v>
      </c>
      <c r="K10" s="40">
        <v>113</v>
      </c>
    </row>
    <row r="11" spans="2:11" ht="15.75" customHeight="1" x14ac:dyDescent="0.15">
      <c r="B11" s="127"/>
      <c r="C11" s="130"/>
      <c r="D11" s="53">
        <v>100</v>
      </c>
      <c r="E11" s="49">
        <v>0</v>
      </c>
      <c r="F11" s="35">
        <v>0</v>
      </c>
      <c r="G11" s="35">
        <v>0.1</v>
      </c>
      <c r="H11" s="35">
        <v>0.8</v>
      </c>
      <c r="I11" s="35">
        <v>6.9</v>
      </c>
      <c r="J11" s="35">
        <v>80.400000000000006</v>
      </c>
      <c r="K11" s="35">
        <v>11.8</v>
      </c>
    </row>
    <row r="12" spans="2:11" ht="15.75" customHeight="1" x14ac:dyDescent="0.15">
      <c r="B12" s="127"/>
      <c r="C12" s="131" t="s">
        <v>3</v>
      </c>
      <c r="D12" s="54">
        <v>2484</v>
      </c>
      <c r="E12" s="46">
        <v>0</v>
      </c>
      <c r="F12" s="28">
        <v>1</v>
      </c>
      <c r="G12" s="28">
        <v>3</v>
      </c>
      <c r="H12" s="28">
        <v>17</v>
      </c>
      <c r="I12" s="28">
        <v>182</v>
      </c>
      <c r="J12" s="28">
        <v>2052</v>
      </c>
      <c r="K12" s="28">
        <v>229</v>
      </c>
    </row>
    <row r="13" spans="2:11" ht="15.75" customHeight="1" x14ac:dyDescent="0.15">
      <c r="B13" s="128"/>
      <c r="C13" s="132"/>
      <c r="D13" s="52">
        <v>100</v>
      </c>
      <c r="E13" s="47">
        <v>0</v>
      </c>
      <c r="F13" s="39">
        <v>0</v>
      </c>
      <c r="G13" s="39">
        <v>0.1</v>
      </c>
      <c r="H13" s="39">
        <v>0.7</v>
      </c>
      <c r="I13" s="39">
        <v>7.3</v>
      </c>
      <c r="J13" s="39">
        <v>82.6</v>
      </c>
      <c r="K13" s="39">
        <v>9.1999999999999993</v>
      </c>
    </row>
    <row r="14" spans="2:11" ht="15.75" customHeight="1" x14ac:dyDescent="0.15">
      <c r="B14" s="126" t="s">
        <v>4</v>
      </c>
      <c r="C14" s="129" t="s">
        <v>430</v>
      </c>
      <c r="D14" s="51">
        <v>24</v>
      </c>
      <c r="E14" s="48">
        <v>0</v>
      </c>
      <c r="F14" s="40">
        <v>0</v>
      </c>
      <c r="G14" s="40">
        <v>0</v>
      </c>
      <c r="H14" s="40">
        <v>0</v>
      </c>
      <c r="I14" s="40">
        <v>1</v>
      </c>
      <c r="J14" s="40">
        <v>20</v>
      </c>
      <c r="K14" s="40">
        <v>3</v>
      </c>
    </row>
    <row r="15" spans="2:11" ht="15.75" customHeight="1" x14ac:dyDescent="0.15">
      <c r="B15" s="127"/>
      <c r="C15" s="130"/>
      <c r="D15" s="53">
        <v>100</v>
      </c>
      <c r="E15" s="49">
        <v>0</v>
      </c>
      <c r="F15" s="35">
        <v>0</v>
      </c>
      <c r="G15" s="35">
        <v>0</v>
      </c>
      <c r="H15" s="35">
        <v>0</v>
      </c>
      <c r="I15" s="35">
        <v>4.2</v>
      </c>
      <c r="J15" s="35">
        <v>83.3</v>
      </c>
      <c r="K15" s="35">
        <v>12.5</v>
      </c>
    </row>
    <row r="16" spans="2:11" ht="15.75" customHeight="1" x14ac:dyDescent="0.15">
      <c r="B16" s="127"/>
      <c r="C16" s="136" t="s">
        <v>431</v>
      </c>
      <c r="D16" s="54">
        <v>47</v>
      </c>
      <c r="E16" s="46">
        <v>0</v>
      </c>
      <c r="F16" s="28">
        <v>0</v>
      </c>
      <c r="G16" s="28">
        <v>1</v>
      </c>
      <c r="H16" s="28">
        <v>0</v>
      </c>
      <c r="I16" s="28">
        <v>2</v>
      </c>
      <c r="J16" s="28">
        <v>38</v>
      </c>
      <c r="K16" s="28">
        <v>6</v>
      </c>
    </row>
    <row r="17" spans="2:11" ht="15.75" customHeight="1" x14ac:dyDescent="0.15">
      <c r="B17" s="127"/>
      <c r="C17" s="130"/>
      <c r="D17" s="53">
        <v>100</v>
      </c>
      <c r="E17" s="49">
        <v>0</v>
      </c>
      <c r="F17" s="35">
        <v>0</v>
      </c>
      <c r="G17" s="35">
        <v>2.1</v>
      </c>
      <c r="H17" s="35">
        <v>0</v>
      </c>
      <c r="I17" s="35">
        <v>4.3</v>
      </c>
      <c r="J17" s="35">
        <v>80.900000000000006</v>
      </c>
      <c r="K17" s="35">
        <v>12.8</v>
      </c>
    </row>
    <row r="18" spans="2:11" ht="15.75" customHeight="1" x14ac:dyDescent="0.15">
      <c r="B18" s="127"/>
      <c r="C18" s="131" t="s">
        <v>432</v>
      </c>
      <c r="D18" s="54">
        <v>100</v>
      </c>
      <c r="E18" s="46">
        <v>0</v>
      </c>
      <c r="F18" s="28">
        <v>0</v>
      </c>
      <c r="G18" s="28">
        <v>1</v>
      </c>
      <c r="H18" s="28">
        <v>1</v>
      </c>
      <c r="I18" s="28">
        <v>10</v>
      </c>
      <c r="J18" s="28">
        <v>76</v>
      </c>
      <c r="K18" s="28">
        <v>12</v>
      </c>
    </row>
    <row r="19" spans="2:11" ht="15.75" customHeight="1" x14ac:dyDescent="0.15">
      <c r="B19" s="127"/>
      <c r="C19" s="130"/>
      <c r="D19" s="53">
        <v>100</v>
      </c>
      <c r="E19" s="49">
        <v>0</v>
      </c>
      <c r="F19" s="35">
        <v>0</v>
      </c>
      <c r="G19" s="35">
        <v>1</v>
      </c>
      <c r="H19" s="35">
        <v>1</v>
      </c>
      <c r="I19" s="35">
        <v>10</v>
      </c>
      <c r="J19" s="35">
        <v>76</v>
      </c>
      <c r="K19" s="35">
        <v>12</v>
      </c>
    </row>
    <row r="20" spans="2:11" ht="15.75" customHeight="1" x14ac:dyDescent="0.15">
      <c r="B20" s="127"/>
      <c r="C20" s="131" t="s">
        <v>433</v>
      </c>
      <c r="D20" s="54">
        <v>316</v>
      </c>
      <c r="E20" s="46">
        <v>0</v>
      </c>
      <c r="F20" s="28">
        <v>0</v>
      </c>
      <c r="G20" s="28">
        <v>0</v>
      </c>
      <c r="H20" s="28">
        <v>6</v>
      </c>
      <c r="I20" s="28">
        <v>26</v>
      </c>
      <c r="J20" s="28">
        <v>248</v>
      </c>
      <c r="K20" s="28">
        <v>36</v>
      </c>
    </row>
    <row r="21" spans="2:11" ht="15.75" customHeight="1" x14ac:dyDescent="0.15">
      <c r="B21" s="127"/>
      <c r="C21" s="130"/>
      <c r="D21" s="53">
        <v>100</v>
      </c>
      <c r="E21" s="49">
        <v>0</v>
      </c>
      <c r="F21" s="35">
        <v>0</v>
      </c>
      <c r="G21" s="35">
        <v>0</v>
      </c>
      <c r="H21" s="35">
        <v>1.9</v>
      </c>
      <c r="I21" s="35">
        <v>8.1999999999999993</v>
      </c>
      <c r="J21" s="35">
        <v>78.5</v>
      </c>
      <c r="K21" s="35">
        <v>11.4</v>
      </c>
    </row>
    <row r="22" spans="2:11" ht="15.75" customHeight="1" x14ac:dyDescent="0.15">
      <c r="B22" s="127"/>
      <c r="C22" s="131" t="s">
        <v>434</v>
      </c>
      <c r="D22" s="54">
        <v>675</v>
      </c>
      <c r="E22" s="46">
        <v>0</v>
      </c>
      <c r="F22" s="28">
        <v>0</v>
      </c>
      <c r="G22" s="28">
        <v>0</v>
      </c>
      <c r="H22" s="28">
        <v>5</v>
      </c>
      <c r="I22" s="28">
        <v>58</v>
      </c>
      <c r="J22" s="28">
        <v>539</v>
      </c>
      <c r="K22" s="28">
        <v>73</v>
      </c>
    </row>
    <row r="23" spans="2:11" ht="15.75" customHeight="1" x14ac:dyDescent="0.15">
      <c r="B23" s="127"/>
      <c r="C23" s="130"/>
      <c r="D23" s="53">
        <v>100</v>
      </c>
      <c r="E23" s="49">
        <v>0</v>
      </c>
      <c r="F23" s="35">
        <v>0</v>
      </c>
      <c r="G23" s="35">
        <v>0</v>
      </c>
      <c r="H23" s="35">
        <v>0.7</v>
      </c>
      <c r="I23" s="35">
        <v>8.6</v>
      </c>
      <c r="J23" s="35">
        <v>79.900000000000006</v>
      </c>
      <c r="K23" s="35">
        <v>10.8</v>
      </c>
    </row>
    <row r="24" spans="2:11" ht="15.75" customHeight="1" x14ac:dyDescent="0.15">
      <c r="B24" s="127"/>
      <c r="C24" s="131" t="s">
        <v>435</v>
      </c>
      <c r="D24" s="54">
        <v>1130</v>
      </c>
      <c r="E24" s="46">
        <v>0</v>
      </c>
      <c r="F24" s="28">
        <v>0</v>
      </c>
      <c r="G24" s="28">
        <v>0</v>
      </c>
      <c r="H24" s="28">
        <v>9</v>
      </c>
      <c r="I24" s="28">
        <v>107</v>
      </c>
      <c r="J24" s="28">
        <v>906</v>
      </c>
      <c r="K24" s="28">
        <v>108</v>
      </c>
    </row>
    <row r="25" spans="2:11" ht="15.75" customHeight="1" x14ac:dyDescent="0.15">
      <c r="B25" s="127"/>
      <c r="C25" s="130"/>
      <c r="D25" s="53">
        <v>100</v>
      </c>
      <c r="E25" s="49">
        <v>0</v>
      </c>
      <c r="F25" s="35">
        <v>0</v>
      </c>
      <c r="G25" s="35">
        <v>0</v>
      </c>
      <c r="H25" s="35">
        <v>0.8</v>
      </c>
      <c r="I25" s="35">
        <v>9.5</v>
      </c>
      <c r="J25" s="35">
        <v>80.2</v>
      </c>
      <c r="K25" s="35">
        <v>9.6</v>
      </c>
    </row>
    <row r="26" spans="2:11" ht="15.75" customHeight="1" x14ac:dyDescent="0.15">
      <c r="B26" s="127"/>
      <c r="C26" s="131" t="s">
        <v>436</v>
      </c>
      <c r="D26" s="54">
        <v>1119</v>
      </c>
      <c r="E26" s="46">
        <v>0</v>
      </c>
      <c r="F26" s="28">
        <v>1</v>
      </c>
      <c r="G26" s="28">
        <v>2</v>
      </c>
      <c r="H26" s="28">
        <v>3</v>
      </c>
      <c r="I26" s="28">
        <v>40</v>
      </c>
      <c r="J26" s="28">
        <v>971</v>
      </c>
      <c r="K26" s="28">
        <v>102</v>
      </c>
    </row>
    <row r="27" spans="2:11" ht="15.75" customHeight="1" x14ac:dyDescent="0.15">
      <c r="B27" s="128"/>
      <c r="C27" s="132"/>
      <c r="D27" s="52">
        <v>100</v>
      </c>
      <c r="E27" s="47">
        <v>0</v>
      </c>
      <c r="F27" s="39">
        <v>0.1</v>
      </c>
      <c r="G27" s="39">
        <v>0.2</v>
      </c>
      <c r="H27" s="39">
        <v>0.3</v>
      </c>
      <c r="I27" s="39">
        <v>3.6</v>
      </c>
      <c r="J27" s="39">
        <v>86.8</v>
      </c>
      <c r="K27" s="39">
        <v>9.1</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K9">
    <cfRule type="top10" dxfId="1346" priority="998" rank="1"/>
  </conditionalFormatting>
  <conditionalFormatting sqref="E11:K11">
    <cfRule type="top10" dxfId="1345" priority="999" rank="1"/>
  </conditionalFormatting>
  <conditionalFormatting sqref="E13:K13">
    <cfRule type="top10" dxfId="1344" priority="1000" rank="1"/>
  </conditionalFormatting>
  <conditionalFormatting sqref="E15:K15">
    <cfRule type="top10" dxfId="1343" priority="1001" rank="1"/>
  </conditionalFormatting>
  <conditionalFormatting sqref="E17:K17">
    <cfRule type="top10" dxfId="1342" priority="1002" rank="1"/>
  </conditionalFormatting>
  <conditionalFormatting sqref="E19:K19">
    <cfRule type="top10" dxfId="1341" priority="1003" rank="1"/>
  </conditionalFormatting>
  <conditionalFormatting sqref="E21:K21">
    <cfRule type="top10" dxfId="1340" priority="1004" rank="1"/>
  </conditionalFormatting>
  <conditionalFormatting sqref="E23:K23">
    <cfRule type="top10" dxfId="1339" priority="1005" rank="1"/>
  </conditionalFormatting>
  <conditionalFormatting sqref="E25:K25">
    <cfRule type="top10" dxfId="1338" priority="1006" rank="1"/>
  </conditionalFormatting>
  <conditionalFormatting sqref="E27:K27">
    <cfRule type="top10" dxfId="1337" priority="1007" rank="1"/>
  </conditionalFormatting>
  <pageMargins left="0.7" right="0.7" top="0.75" bottom="0.75" header="0.3" footer="0.3"/>
  <pageSetup paperSize="9" orientation="landscape" r:id="rId1"/>
  <headerFooter>
    <oddFooter>&amp;C&amp;P</oddFoot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613</v>
      </c>
    </row>
    <row r="3" spans="2:11" ht="15.75" customHeight="1" x14ac:dyDescent="0.15">
      <c r="B3" s="1" t="s">
        <v>424</v>
      </c>
    </row>
    <row r="4" spans="2:11" ht="15.75" customHeight="1" x14ac:dyDescent="0.15">
      <c r="B4" s="1" t="s">
        <v>666</v>
      </c>
    </row>
    <row r="5" spans="2:11" ht="15.75" customHeight="1" x14ac:dyDescent="0.15">
      <c r="B5" s="1" t="s">
        <v>615</v>
      </c>
    </row>
    <row r="6" spans="2:11" ht="4.5" customHeight="1" x14ac:dyDescent="0.15">
      <c r="B6" s="60"/>
      <c r="C6" s="61"/>
      <c r="D6" s="62"/>
      <c r="E6" s="63"/>
      <c r="F6" s="64"/>
      <c r="G6" s="64"/>
      <c r="H6" s="64"/>
      <c r="I6" s="64"/>
      <c r="J6" s="64"/>
      <c r="K6" s="64"/>
    </row>
    <row r="7" spans="2:11" s="2" customFormat="1" ht="118.5" customHeight="1" thickBot="1" x14ac:dyDescent="0.2">
      <c r="B7" s="66"/>
      <c r="C7" s="56" t="s">
        <v>427</v>
      </c>
      <c r="D7" s="57" t="s">
        <v>52</v>
      </c>
      <c r="E7" s="90" t="s">
        <v>656</v>
      </c>
      <c r="F7" s="91" t="s">
        <v>191</v>
      </c>
      <c r="G7" s="91" t="s">
        <v>192</v>
      </c>
      <c r="H7" s="91" t="s">
        <v>193</v>
      </c>
      <c r="I7" s="91" t="s">
        <v>194</v>
      </c>
      <c r="J7" s="91" t="s">
        <v>195</v>
      </c>
      <c r="K7" s="91" t="s">
        <v>53</v>
      </c>
    </row>
    <row r="8" spans="2:11" ht="15.75" customHeight="1" thickTop="1" x14ac:dyDescent="0.15">
      <c r="B8" s="144" t="s">
        <v>428</v>
      </c>
      <c r="C8" s="145"/>
      <c r="D8" s="93">
        <v>3480</v>
      </c>
      <c r="E8" s="46">
        <v>1</v>
      </c>
      <c r="F8" s="28">
        <v>6</v>
      </c>
      <c r="G8" s="28">
        <v>3</v>
      </c>
      <c r="H8" s="28">
        <v>3</v>
      </c>
      <c r="I8" s="28">
        <v>0</v>
      </c>
      <c r="J8" s="28">
        <v>3106</v>
      </c>
      <c r="K8" s="28">
        <v>361</v>
      </c>
    </row>
    <row r="9" spans="2:11" ht="15.75" customHeight="1" x14ac:dyDescent="0.15">
      <c r="B9" s="124"/>
      <c r="C9" s="125"/>
      <c r="D9" s="88">
        <v>100</v>
      </c>
      <c r="E9" s="70">
        <v>0</v>
      </c>
      <c r="F9" s="36">
        <v>0.2</v>
      </c>
      <c r="G9" s="36">
        <v>0.1</v>
      </c>
      <c r="H9" s="36">
        <v>0.1</v>
      </c>
      <c r="I9" s="36">
        <v>0</v>
      </c>
      <c r="J9" s="36">
        <v>89.3</v>
      </c>
      <c r="K9" s="36">
        <v>10.4</v>
      </c>
    </row>
    <row r="10" spans="2:11" ht="15.75" customHeight="1" x14ac:dyDescent="0.15">
      <c r="B10" s="126" t="s">
        <v>429</v>
      </c>
      <c r="C10" s="129" t="s">
        <v>2</v>
      </c>
      <c r="D10" s="51">
        <v>961</v>
      </c>
      <c r="E10" s="48">
        <v>0</v>
      </c>
      <c r="F10" s="40">
        <v>2</v>
      </c>
      <c r="G10" s="40">
        <v>1</v>
      </c>
      <c r="H10" s="40">
        <v>1</v>
      </c>
      <c r="I10" s="40">
        <v>0</v>
      </c>
      <c r="J10" s="40">
        <v>839</v>
      </c>
      <c r="K10" s="40">
        <v>118</v>
      </c>
    </row>
    <row r="11" spans="2:11" ht="15.75" customHeight="1" x14ac:dyDescent="0.15">
      <c r="B11" s="127"/>
      <c r="C11" s="130"/>
      <c r="D11" s="53">
        <v>100</v>
      </c>
      <c r="E11" s="49">
        <v>0</v>
      </c>
      <c r="F11" s="35">
        <v>0.2</v>
      </c>
      <c r="G11" s="35">
        <v>0.1</v>
      </c>
      <c r="H11" s="35">
        <v>0.1</v>
      </c>
      <c r="I11" s="35">
        <v>0</v>
      </c>
      <c r="J11" s="35">
        <v>87.3</v>
      </c>
      <c r="K11" s="35">
        <v>12.3</v>
      </c>
    </row>
    <row r="12" spans="2:11" ht="15.75" customHeight="1" x14ac:dyDescent="0.15">
      <c r="B12" s="127"/>
      <c r="C12" s="131" t="s">
        <v>3</v>
      </c>
      <c r="D12" s="54">
        <v>2484</v>
      </c>
      <c r="E12" s="46">
        <v>1</v>
      </c>
      <c r="F12" s="28">
        <v>4</v>
      </c>
      <c r="G12" s="28">
        <v>2</v>
      </c>
      <c r="H12" s="28">
        <v>2</v>
      </c>
      <c r="I12" s="28">
        <v>0</v>
      </c>
      <c r="J12" s="28">
        <v>2234</v>
      </c>
      <c r="K12" s="28">
        <v>241</v>
      </c>
    </row>
    <row r="13" spans="2:11" ht="15.75" customHeight="1" x14ac:dyDescent="0.15">
      <c r="B13" s="128"/>
      <c r="C13" s="132"/>
      <c r="D13" s="52">
        <v>100</v>
      </c>
      <c r="E13" s="47">
        <v>0</v>
      </c>
      <c r="F13" s="39">
        <v>0.2</v>
      </c>
      <c r="G13" s="39">
        <v>0.1</v>
      </c>
      <c r="H13" s="39">
        <v>0.1</v>
      </c>
      <c r="I13" s="39">
        <v>0</v>
      </c>
      <c r="J13" s="39">
        <v>89.9</v>
      </c>
      <c r="K13" s="39">
        <v>9.6999999999999993</v>
      </c>
    </row>
    <row r="14" spans="2:11" ht="15.75" customHeight="1" x14ac:dyDescent="0.15">
      <c r="B14" s="126" t="s">
        <v>4</v>
      </c>
      <c r="C14" s="129" t="s">
        <v>430</v>
      </c>
      <c r="D14" s="51">
        <v>24</v>
      </c>
      <c r="E14" s="48">
        <v>0</v>
      </c>
      <c r="F14" s="40">
        <v>0</v>
      </c>
      <c r="G14" s="40">
        <v>1</v>
      </c>
      <c r="H14" s="40">
        <v>0</v>
      </c>
      <c r="I14" s="40">
        <v>0</v>
      </c>
      <c r="J14" s="40">
        <v>20</v>
      </c>
      <c r="K14" s="40">
        <v>3</v>
      </c>
    </row>
    <row r="15" spans="2:11" ht="15.75" customHeight="1" x14ac:dyDescent="0.15">
      <c r="B15" s="127"/>
      <c r="C15" s="130"/>
      <c r="D15" s="53">
        <v>100</v>
      </c>
      <c r="E15" s="49">
        <v>0</v>
      </c>
      <c r="F15" s="35">
        <v>0</v>
      </c>
      <c r="G15" s="35">
        <v>4.2</v>
      </c>
      <c r="H15" s="35">
        <v>0</v>
      </c>
      <c r="I15" s="35">
        <v>0</v>
      </c>
      <c r="J15" s="35">
        <v>83.3</v>
      </c>
      <c r="K15" s="35">
        <v>12.5</v>
      </c>
    </row>
    <row r="16" spans="2:11" ht="15.75" customHeight="1" x14ac:dyDescent="0.15">
      <c r="B16" s="127"/>
      <c r="C16" s="136" t="s">
        <v>431</v>
      </c>
      <c r="D16" s="54">
        <v>47</v>
      </c>
      <c r="E16" s="46">
        <v>0</v>
      </c>
      <c r="F16" s="28">
        <v>1</v>
      </c>
      <c r="G16" s="28">
        <v>0</v>
      </c>
      <c r="H16" s="28">
        <v>0</v>
      </c>
      <c r="I16" s="28">
        <v>0</v>
      </c>
      <c r="J16" s="28">
        <v>40</v>
      </c>
      <c r="K16" s="28">
        <v>6</v>
      </c>
    </row>
    <row r="17" spans="2:11" ht="15.75" customHeight="1" x14ac:dyDescent="0.15">
      <c r="B17" s="127"/>
      <c r="C17" s="130"/>
      <c r="D17" s="53">
        <v>100</v>
      </c>
      <c r="E17" s="49">
        <v>0</v>
      </c>
      <c r="F17" s="35">
        <v>2.1</v>
      </c>
      <c r="G17" s="35">
        <v>0</v>
      </c>
      <c r="H17" s="35">
        <v>0</v>
      </c>
      <c r="I17" s="35">
        <v>0</v>
      </c>
      <c r="J17" s="35">
        <v>85.1</v>
      </c>
      <c r="K17" s="35">
        <v>12.8</v>
      </c>
    </row>
    <row r="18" spans="2:11" ht="15.75" customHeight="1" x14ac:dyDescent="0.15">
      <c r="B18" s="127"/>
      <c r="C18" s="131" t="s">
        <v>432</v>
      </c>
      <c r="D18" s="54">
        <v>100</v>
      </c>
      <c r="E18" s="46">
        <v>0</v>
      </c>
      <c r="F18" s="28">
        <v>1</v>
      </c>
      <c r="G18" s="28">
        <v>1</v>
      </c>
      <c r="H18" s="28">
        <v>0</v>
      </c>
      <c r="I18" s="28">
        <v>0</v>
      </c>
      <c r="J18" s="28">
        <v>84</v>
      </c>
      <c r="K18" s="28">
        <v>14</v>
      </c>
    </row>
    <row r="19" spans="2:11" ht="15.75" customHeight="1" x14ac:dyDescent="0.15">
      <c r="B19" s="127"/>
      <c r="C19" s="130"/>
      <c r="D19" s="53">
        <v>100</v>
      </c>
      <c r="E19" s="49">
        <v>0</v>
      </c>
      <c r="F19" s="35">
        <v>1</v>
      </c>
      <c r="G19" s="35">
        <v>1</v>
      </c>
      <c r="H19" s="35">
        <v>0</v>
      </c>
      <c r="I19" s="35">
        <v>0</v>
      </c>
      <c r="J19" s="35">
        <v>84</v>
      </c>
      <c r="K19" s="35">
        <v>14</v>
      </c>
    </row>
    <row r="20" spans="2:11" ht="15.75" customHeight="1" x14ac:dyDescent="0.15">
      <c r="B20" s="127"/>
      <c r="C20" s="131" t="s">
        <v>433</v>
      </c>
      <c r="D20" s="54">
        <v>316</v>
      </c>
      <c r="E20" s="46">
        <v>0</v>
      </c>
      <c r="F20" s="28">
        <v>1</v>
      </c>
      <c r="G20" s="28">
        <v>0</v>
      </c>
      <c r="H20" s="28">
        <v>1</v>
      </c>
      <c r="I20" s="28">
        <v>0</v>
      </c>
      <c r="J20" s="28">
        <v>275</v>
      </c>
      <c r="K20" s="28">
        <v>39</v>
      </c>
    </row>
    <row r="21" spans="2:11" ht="15.75" customHeight="1" x14ac:dyDescent="0.15">
      <c r="B21" s="127"/>
      <c r="C21" s="130"/>
      <c r="D21" s="53">
        <v>100</v>
      </c>
      <c r="E21" s="49">
        <v>0</v>
      </c>
      <c r="F21" s="35">
        <v>0.3</v>
      </c>
      <c r="G21" s="35">
        <v>0</v>
      </c>
      <c r="H21" s="35">
        <v>0.3</v>
      </c>
      <c r="I21" s="35">
        <v>0</v>
      </c>
      <c r="J21" s="35">
        <v>87</v>
      </c>
      <c r="K21" s="35">
        <v>12.3</v>
      </c>
    </row>
    <row r="22" spans="2:11" ht="15.75" customHeight="1" x14ac:dyDescent="0.15">
      <c r="B22" s="127"/>
      <c r="C22" s="131" t="s">
        <v>434</v>
      </c>
      <c r="D22" s="54">
        <v>675</v>
      </c>
      <c r="E22" s="46">
        <v>0</v>
      </c>
      <c r="F22" s="28">
        <v>1</v>
      </c>
      <c r="G22" s="28">
        <v>0</v>
      </c>
      <c r="H22" s="28">
        <v>1</v>
      </c>
      <c r="I22" s="28">
        <v>0</v>
      </c>
      <c r="J22" s="28">
        <v>597</v>
      </c>
      <c r="K22" s="28">
        <v>76</v>
      </c>
    </row>
    <row r="23" spans="2:11" ht="15.75" customHeight="1" x14ac:dyDescent="0.15">
      <c r="B23" s="127"/>
      <c r="C23" s="130"/>
      <c r="D23" s="53">
        <v>100</v>
      </c>
      <c r="E23" s="49">
        <v>0</v>
      </c>
      <c r="F23" s="35">
        <v>0.1</v>
      </c>
      <c r="G23" s="35">
        <v>0</v>
      </c>
      <c r="H23" s="35">
        <v>0.1</v>
      </c>
      <c r="I23" s="35">
        <v>0</v>
      </c>
      <c r="J23" s="35">
        <v>88.4</v>
      </c>
      <c r="K23" s="35">
        <v>11.3</v>
      </c>
    </row>
    <row r="24" spans="2:11" ht="15.75" customHeight="1" x14ac:dyDescent="0.15">
      <c r="B24" s="127"/>
      <c r="C24" s="131" t="s">
        <v>435</v>
      </c>
      <c r="D24" s="54">
        <v>1130</v>
      </c>
      <c r="E24" s="46">
        <v>0</v>
      </c>
      <c r="F24" s="28">
        <v>2</v>
      </c>
      <c r="G24" s="28">
        <v>0</v>
      </c>
      <c r="H24" s="28">
        <v>0</v>
      </c>
      <c r="I24" s="28">
        <v>0</v>
      </c>
      <c r="J24" s="28">
        <v>1012</v>
      </c>
      <c r="K24" s="28">
        <v>116</v>
      </c>
    </row>
    <row r="25" spans="2:11" ht="15.75" customHeight="1" x14ac:dyDescent="0.15">
      <c r="B25" s="127"/>
      <c r="C25" s="130"/>
      <c r="D25" s="53">
        <v>100</v>
      </c>
      <c r="E25" s="49">
        <v>0</v>
      </c>
      <c r="F25" s="35">
        <v>0.2</v>
      </c>
      <c r="G25" s="35">
        <v>0</v>
      </c>
      <c r="H25" s="35">
        <v>0</v>
      </c>
      <c r="I25" s="35">
        <v>0</v>
      </c>
      <c r="J25" s="35">
        <v>89.6</v>
      </c>
      <c r="K25" s="35">
        <v>10.3</v>
      </c>
    </row>
    <row r="26" spans="2:11" ht="15.75" customHeight="1" x14ac:dyDescent="0.15">
      <c r="B26" s="127"/>
      <c r="C26" s="131" t="s">
        <v>436</v>
      </c>
      <c r="D26" s="54">
        <v>1119</v>
      </c>
      <c r="E26" s="46">
        <v>1</v>
      </c>
      <c r="F26" s="28">
        <v>0</v>
      </c>
      <c r="G26" s="28">
        <v>1</v>
      </c>
      <c r="H26" s="28">
        <v>1</v>
      </c>
      <c r="I26" s="28">
        <v>0</v>
      </c>
      <c r="J26" s="28">
        <v>1013</v>
      </c>
      <c r="K26" s="28">
        <v>103</v>
      </c>
    </row>
    <row r="27" spans="2:11" ht="15.75" customHeight="1" x14ac:dyDescent="0.15">
      <c r="B27" s="128"/>
      <c r="C27" s="132"/>
      <c r="D27" s="52">
        <v>100</v>
      </c>
      <c r="E27" s="47">
        <v>0.1</v>
      </c>
      <c r="F27" s="39">
        <v>0</v>
      </c>
      <c r="G27" s="39">
        <v>0.1</v>
      </c>
      <c r="H27" s="39">
        <v>0.1</v>
      </c>
      <c r="I27" s="39">
        <v>0</v>
      </c>
      <c r="J27" s="39">
        <v>90.5</v>
      </c>
      <c r="K27" s="39">
        <v>9.1999999999999993</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K9">
    <cfRule type="top10" dxfId="1336" priority="1008" rank="1"/>
  </conditionalFormatting>
  <conditionalFormatting sqref="E11:K11">
    <cfRule type="top10" dxfId="1335" priority="1009" rank="1"/>
  </conditionalFormatting>
  <conditionalFormatting sqref="E13:K13">
    <cfRule type="top10" dxfId="1334" priority="1010" rank="1"/>
  </conditionalFormatting>
  <conditionalFormatting sqref="E15:K15">
    <cfRule type="top10" dxfId="1333" priority="1011" rank="1"/>
  </conditionalFormatting>
  <conditionalFormatting sqref="E17:K17">
    <cfRule type="top10" dxfId="1332" priority="1012" rank="1"/>
  </conditionalFormatting>
  <conditionalFormatting sqref="E19:K19">
    <cfRule type="top10" dxfId="1331" priority="1013" rank="1"/>
  </conditionalFormatting>
  <conditionalFormatting sqref="E21:K21">
    <cfRule type="top10" dxfId="1330" priority="1014" rank="1"/>
  </conditionalFormatting>
  <conditionalFormatting sqref="E23:K23">
    <cfRule type="top10" dxfId="1329" priority="1015" rank="1"/>
  </conditionalFormatting>
  <conditionalFormatting sqref="E25:K25">
    <cfRule type="top10" dxfId="1328" priority="1016" rank="1"/>
  </conditionalFormatting>
  <conditionalFormatting sqref="E27:K27">
    <cfRule type="top10" dxfId="1327" priority="1017" rank="1"/>
  </conditionalFormatting>
  <pageMargins left="0.7" right="0.7" top="0.75" bottom="0.75" header="0.3" footer="0.3"/>
  <pageSetup paperSize="9" orientation="landscape" r:id="rId1"/>
  <headerFooter>
    <oddFooter>&amp;C&amp;P</oddFoot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6" ht="15.75" customHeight="1" x14ac:dyDescent="0.15">
      <c r="B2" s="1" t="s">
        <v>613</v>
      </c>
    </row>
    <row r="3" spans="2:16" ht="15.75" customHeight="1" x14ac:dyDescent="0.15">
      <c r="B3" s="1" t="s">
        <v>424</v>
      </c>
    </row>
    <row r="4" spans="2:16" ht="15.75" customHeight="1" x14ac:dyDescent="0.15">
      <c r="B4" s="1" t="s">
        <v>667</v>
      </c>
    </row>
    <row r="5" spans="2:16" ht="15.75" customHeight="1" x14ac:dyDescent="0.15">
      <c r="B5" s="1" t="s">
        <v>615</v>
      </c>
    </row>
    <row r="6" spans="2:16" ht="4.5" customHeight="1" x14ac:dyDescent="0.15">
      <c r="B6" s="60"/>
      <c r="C6" s="61"/>
      <c r="D6" s="62"/>
      <c r="E6" s="63"/>
      <c r="F6" s="64"/>
      <c r="G6" s="64"/>
      <c r="H6" s="64"/>
      <c r="I6" s="64"/>
      <c r="J6" s="64"/>
      <c r="K6" s="64"/>
      <c r="L6" s="64"/>
      <c r="M6" s="64"/>
      <c r="N6" s="64"/>
      <c r="O6" s="64"/>
      <c r="P6" s="64"/>
    </row>
    <row r="7" spans="2:16" s="2" customFormat="1" ht="118.5" customHeight="1" thickBot="1" x14ac:dyDescent="0.2">
      <c r="B7" s="66"/>
      <c r="C7" s="56" t="s">
        <v>427</v>
      </c>
      <c r="D7" s="57" t="s">
        <v>52</v>
      </c>
      <c r="E7" s="94" t="s">
        <v>657</v>
      </c>
      <c r="F7" s="95" t="s">
        <v>261</v>
      </c>
      <c r="G7" s="95" t="s">
        <v>262</v>
      </c>
      <c r="H7" s="95" t="s">
        <v>263</v>
      </c>
      <c r="I7" s="95" t="s">
        <v>264</v>
      </c>
      <c r="J7" s="95" t="s">
        <v>265</v>
      </c>
      <c r="K7" s="95" t="s">
        <v>266</v>
      </c>
      <c r="L7" s="95" t="s">
        <v>267</v>
      </c>
      <c r="M7" s="95" t="s">
        <v>268</v>
      </c>
      <c r="N7" s="95" t="s">
        <v>269</v>
      </c>
      <c r="O7" s="77" t="s">
        <v>605</v>
      </c>
      <c r="P7" s="91" t="s">
        <v>53</v>
      </c>
    </row>
    <row r="8" spans="2:16" ht="15.75" customHeight="1" thickTop="1" x14ac:dyDescent="0.15">
      <c r="B8" s="144" t="s">
        <v>428</v>
      </c>
      <c r="C8" s="145"/>
      <c r="D8" s="93">
        <v>3480</v>
      </c>
      <c r="E8" s="46">
        <v>49</v>
      </c>
      <c r="F8" s="28">
        <v>37</v>
      </c>
      <c r="G8" s="28">
        <v>70</v>
      </c>
      <c r="H8" s="28">
        <v>133</v>
      </c>
      <c r="I8" s="28">
        <v>143</v>
      </c>
      <c r="J8" s="28">
        <v>947</v>
      </c>
      <c r="K8" s="28">
        <v>315</v>
      </c>
      <c r="L8" s="28">
        <v>377</v>
      </c>
      <c r="M8" s="28">
        <v>500</v>
      </c>
      <c r="N8" s="28">
        <v>136</v>
      </c>
      <c r="O8" s="28">
        <v>426</v>
      </c>
      <c r="P8" s="28">
        <v>347</v>
      </c>
    </row>
    <row r="9" spans="2:16" ht="15.75" customHeight="1" x14ac:dyDescent="0.15">
      <c r="B9" s="124"/>
      <c r="C9" s="125"/>
      <c r="D9" s="88">
        <v>100</v>
      </c>
      <c r="E9" s="70">
        <v>1.4</v>
      </c>
      <c r="F9" s="36">
        <v>1.1000000000000001</v>
      </c>
      <c r="G9" s="36">
        <v>2</v>
      </c>
      <c r="H9" s="36">
        <v>3.8</v>
      </c>
      <c r="I9" s="36">
        <v>4.0999999999999996</v>
      </c>
      <c r="J9" s="36">
        <v>27.2</v>
      </c>
      <c r="K9" s="36">
        <v>9.1</v>
      </c>
      <c r="L9" s="36">
        <v>10.8</v>
      </c>
      <c r="M9" s="36">
        <v>14.4</v>
      </c>
      <c r="N9" s="36">
        <v>3.9</v>
      </c>
      <c r="O9" s="36">
        <v>12.2</v>
      </c>
      <c r="P9" s="36">
        <v>10</v>
      </c>
    </row>
    <row r="10" spans="2:16" ht="15.75" customHeight="1" x14ac:dyDescent="0.15">
      <c r="B10" s="126" t="s">
        <v>429</v>
      </c>
      <c r="C10" s="129" t="s">
        <v>2</v>
      </c>
      <c r="D10" s="51">
        <v>961</v>
      </c>
      <c r="E10" s="48">
        <v>20</v>
      </c>
      <c r="F10" s="40">
        <v>15</v>
      </c>
      <c r="G10" s="40">
        <v>25</v>
      </c>
      <c r="H10" s="40">
        <v>34</v>
      </c>
      <c r="I10" s="40">
        <v>43</v>
      </c>
      <c r="J10" s="40">
        <v>278</v>
      </c>
      <c r="K10" s="40">
        <v>79</v>
      </c>
      <c r="L10" s="40">
        <v>114</v>
      </c>
      <c r="M10" s="40">
        <v>119</v>
      </c>
      <c r="N10" s="40">
        <v>34</v>
      </c>
      <c r="O10" s="40">
        <v>102</v>
      </c>
      <c r="P10" s="40">
        <v>98</v>
      </c>
    </row>
    <row r="11" spans="2:16" ht="15.75" customHeight="1" x14ac:dyDescent="0.15">
      <c r="B11" s="127"/>
      <c r="C11" s="130"/>
      <c r="D11" s="53">
        <v>100</v>
      </c>
      <c r="E11" s="49">
        <v>2.1</v>
      </c>
      <c r="F11" s="35">
        <v>1.6</v>
      </c>
      <c r="G11" s="35">
        <v>2.6</v>
      </c>
      <c r="H11" s="35">
        <v>3.5</v>
      </c>
      <c r="I11" s="35">
        <v>4.5</v>
      </c>
      <c r="J11" s="35">
        <v>28.9</v>
      </c>
      <c r="K11" s="35">
        <v>8.1999999999999993</v>
      </c>
      <c r="L11" s="35">
        <v>11.9</v>
      </c>
      <c r="M11" s="35">
        <v>12.4</v>
      </c>
      <c r="N11" s="35">
        <v>3.5</v>
      </c>
      <c r="O11" s="35">
        <v>10.6</v>
      </c>
      <c r="P11" s="35">
        <v>10.199999999999999</v>
      </c>
    </row>
    <row r="12" spans="2:16" ht="15.75" customHeight="1" x14ac:dyDescent="0.15">
      <c r="B12" s="127"/>
      <c r="C12" s="131" t="s">
        <v>3</v>
      </c>
      <c r="D12" s="54">
        <v>2484</v>
      </c>
      <c r="E12" s="46">
        <v>28</v>
      </c>
      <c r="F12" s="28">
        <v>22</v>
      </c>
      <c r="G12" s="28">
        <v>44</v>
      </c>
      <c r="H12" s="28">
        <v>99</v>
      </c>
      <c r="I12" s="28">
        <v>97</v>
      </c>
      <c r="J12" s="28">
        <v>661</v>
      </c>
      <c r="K12" s="28">
        <v>229</v>
      </c>
      <c r="L12" s="28">
        <v>260</v>
      </c>
      <c r="M12" s="28">
        <v>380</v>
      </c>
      <c r="N12" s="28">
        <v>102</v>
      </c>
      <c r="O12" s="28">
        <v>317</v>
      </c>
      <c r="P12" s="28">
        <v>245</v>
      </c>
    </row>
    <row r="13" spans="2:16" ht="15.75" customHeight="1" x14ac:dyDescent="0.15">
      <c r="B13" s="128"/>
      <c r="C13" s="132"/>
      <c r="D13" s="52">
        <v>100</v>
      </c>
      <c r="E13" s="47">
        <v>1.1000000000000001</v>
      </c>
      <c r="F13" s="39">
        <v>0.9</v>
      </c>
      <c r="G13" s="39">
        <v>1.8</v>
      </c>
      <c r="H13" s="39">
        <v>4</v>
      </c>
      <c r="I13" s="39">
        <v>3.9</v>
      </c>
      <c r="J13" s="39">
        <v>26.6</v>
      </c>
      <c r="K13" s="39">
        <v>9.1999999999999993</v>
      </c>
      <c r="L13" s="39">
        <v>10.5</v>
      </c>
      <c r="M13" s="39">
        <v>15.3</v>
      </c>
      <c r="N13" s="39">
        <v>4.0999999999999996</v>
      </c>
      <c r="O13" s="39">
        <v>12.8</v>
      </c>
      <c r="P13" s="39">
        <v>9.9</v>
      </c>
    </row>
    <row r="14" spans="2:16" ht="15.75" customHeight="1" x14ac:dyDescent="0.15">
      <c r="B14" s="126" t="s">
        <v>4</v>
      </c>
      <c r="C14" s="129" t="s">
        <v>430</v>
      </c>
      <c r="D14" s="51">
        <v>24</v>
      </c>
      <c r="E14" s="48">
        <v>0</v>
      </c>
      <c r="F14" s="40">
        <v>0</v>
      </c>
      <c r="G14" s="40">
        <v>1</v>
      </c>
      <c r="H14" s="40">
        <v>2</v>
      </c>
      <c r="I14" s="40">
        <v>0</v>
      </c>
      <c r="J14" s="40">
        <v>7</v>
      </c>
      <c r="K14" s="40">
        <v>2</v>
      </c>
      <c r="L14" s="40">
        <v>3</v>
      </c>
      <c r="M14" s="40">
        <v>5</v>
      </c>
      <c r="N14" s="40">
        <v>1</v>
      </c>
      <c r="O14" s="40">
        <v>1</v>
      </c>
      <c r="P14" s="40">
        <v>2</v>
      </c>
    </row>
    <row r="15" spans="2:16" ht="15.75" customHeight="1" x14ac:dyDescent="0.15">
      <c r="B15" s="127"/>
      <c r="C15" s="130"/>
      <c r="D15" s="53">
        <v>100</v>
      </c>
      <c r="E15" s="49">
        <v>0</v>
      </c>
      <c r="F15" s="35">
        <v>0</v>
      </c>
      <c r="G15" s="35">
        <v>4.2</v>
      </c>
      <c r="H15" s="35">
        <v>8.3000000000000007</v>
      </c>
      <c r="I15" s="35">
        <v>0</v>
      </c>
      <c r="J15" s="35">
        <v>29.2</v>
      </c>
      <c r="K15" s="35">
        <v>8.3000000000000007</v>
      </c>
      <c r="L15" s="35">
        <v>12.5</v>
      </c>
      <c r="M15" s="35">
        <v>20.8</v>
      </c>
      <c r="N15" s="35">
        <v>4.2</v>
      </c>
      <c r="O15" s="35">
        <v>4.2</v>
      </c>
      <c r="P15" s="35">
        <v>8.3000000000000007</v>
      </c>
    </row>
    <row r="16" spans="2:16" ht="15.75" customHeight="1" x14ac:dyDescent="0.15">
      <c r="B16" s="127"/>
      <c r="C16" s="136" t="s">
        <v>431</v>
      </c>
      <c r="D16" s="54">
        <v>47</v>
      </c>
      <c r="E16" s="46">
        <v>4</v>
      </c>
      <c r="F16" s="28">
        <v>2</v>
      </c>
      <c r="G16" s="28">
        <v>1</v>
      </c>
      <c r="H16" s="28">
        <v>3</v>
      </c>
      <c r="I16" s="28">
        <v>1</v>
      </c>
      <c r="J16" s="28">
        <v>15</v>
      </c>
      <c r="K16" s="28">
        <v>3</v>
      </c>
      <c r="L16" s="28">
        <v>6</v>
      </c>
      <c r="M16" s="28">
        <v>4</v>
      </c>
      <c r="N16" s="28">
        <v>1</v>
      </c>
      <c r="O16" s="28">
        <v>4</v>
      </c>
      <c r="P16" s="28">
        <v>3</v>
      </c>
    </row>
    <row r="17" spans="2:16" ht="15.75" customHeight="1" x14ac:dyDescent="0.15">
      <c r="B17" s="127"/>
      <c r="C17" s="130"/>
      <c r="D17" s="53">
        <v>100</v>
      </c>
      <c r="E17" s="49">
        <v>8.5</v>
      </c>
      <c r="F17" s="35">
        <v>4.3</v>
      </c>
      <c r="G17" s="35">
        <v>2.1</v>
      </c>
      <c r="H17" s="35">
        <v>6.4</v>
      </c>
      <c r="I17" s="35">
        <v>2.1</v>
      </c>
      <c r="J17" s="35">
        <v>31.9</v>
      </c>
      <c r="K17" s="35">
        <v>6.4</v>
      </c>
      <c r="L17" s="35">
        <v>12.8</v>
      </c>
      <c r="M17" s="35">
        <v>8.5</v>
      </c>
      <c r="N17" s="35">
        <v>2.1</v>
      </c>
      <c r="O17" s="35">
        <v>8.5</v>
      </c>
      <c r="P17" s="35">
        <v>6.4</v>
      </c>
    </row>
    <row r="18" spans="2:16" ht="15.75" customHeight="1" x14ac:dyDescent="0.15">
      <c r="B18" s="127"/>
      <c r="C18" s="131" t="s">
        <v>432</v>
      </c>
      <c r="D18" s="54">
        <v>100</v>
      </c>
      <c r="E18" s="46">
        <v>5</v>
      </c>
      <c r="F18" s="28">
        <v>4</v>
      </c>
      <c r="G18" s="28">
        <v>0</v>
      </c>
      <c r="H18" s="28">
        <v>5</v>
      </c>
      <c r="I18" s="28">
        <v>6</v>
      </c>
      <c r="J18" s="28">
        <v>29</v>
      </c>
      <c r="K18" s="28">
        <v>10</v>
      </c>
      <c r="L18" s="28">
        <v>10</v>
      </c>
      <c r="M18" s="28">
        <v>11</v>
      </c>
      <c r="N18" s="28">
        <v>3</v>
      </c>
      <c r="O18" s="28">
        <v>10</v>
      </c>
      <c r="P18" s="28">
        <v>7</v>
      </c>
    </row>
    <row r="19" spans="2:16" ht="15.75" customHeight="1" x14ac:dyDescent="0.15">
      <c r="B19" s="127"/>
      <c r="C19" s="130"/>
      <c r="D19" s="53">
        <v>100</v>
      </c>
      <c r="E19" s="49">
        <v>5</v>
      </c>
      <c r="F19" s="35">
        <v>4</v>
      </c>
      <c r="G19" s="35">
        <v>0</v>
      </c>
      <c r="H19" s="35">
        <v>5</v>
      </c>
      <c r="I19" s="35">
        <v>6</v>
      </c>
      <c r="J19" s="35">
        <v>29</v>
      </c>
      <c r="K19" s="35">
        <v>10</v>
      </c>
      <c r="L19" s="35">
        <v>10</v>
      </c>
      <c r="M19" s="35">
        <v>11</v>
      </c>
      <c r="N19" s="35">
        <v>3</v>
      </c>
      <c r="O19" s="35">
        <v>10</v>
      </c>
      <c r="P19" s="35">
        <v>7</v>
      </c>
    </row>
    <row r="20" spans="2:16" ht="15.75" customHeight="1" x14ac:dyDescent="0.15">
      <c r="B20" s="127"/>
      <c r="C20" s="131" t="s">
        <v>433</v>
      </c>
      <c r="D20" s="54">
        <v>316</v>
      </c>
      <c r="E20" s="46">
        <v>7</v>
      </c>
      <c r="F20" s="28">
        <v>3</v>
      </c>
      <c r="G20" s="28">
        <v>7</v>
      </c>
      <c r="H20" s="28">
        <v>16</v>
      </c>
      <c r="I20" s="28">
        <v>17</v>
      </c>
      <c r="J20" s="28">
        <v>88</v>
      </c>
      <c r="K20" s="28">
        <v>32</v>
      </c>
      <c r="L20" s="28">
        <v>33</v>
      </c>
      <c r="M20" s="28">
        <v>34</v>
      </c>
      <c r="N20" s="28">
        <v>5</v>
      </c>
      <c r="O20" s="28">
        <v>41</v>
      </c>
      <c r="P20" s="28">
        <v>33</v>
      </c>
    </row>
    <row r="21" spans="2:16" ht="15.75" customHeight="1" x14ac:dyDescent="0.15">
      <c r="B21" s="127"/>
      <c r="C21" s="130"/>
      <c r="D21" s="53">
        <v>100</v>
      </c>
      <c r="E21" s="49">
        <v>2.2000000000000002</v>
      </c>
      <c r="F21" s="35">
        <v>0.9</v>
      </c>
      <c r="G21" s="35">
        <v>2.2000000000000002</v>
      </c>
      <c r="H21" s="35">
        <v>5.0999999999999996</v>
      </c>
      <c r="I21" s="35">
        <v>5.4</v>
      </c>
      <c r="J21" s="35">
        <v>27.8</v>
      </c>
      <c r="K21" s="35">
        <v>10.1</v>
      </c>
      <c r="L21" s="35">
        <v>10.4</v>
      </c>
      <c r="M21" s="35">
        <v>10.8</v>
      </c>
      <c r="N21" s="35">
        <v>1.6</v>
      </c>
      <c r="O21" s="35">
        <v>13</v>
      </c>
      <c r="P21" s="35">
        <v>10.4</v>
      </c>
    </row>
    <row r="22" spans="2:16" ht="15.75" customHeight="1" x14ac:dyDescent="0.15">
      <c r="B22" s="127"/>
      <c r="C22" s="131" t="s">
        <v>434</v>
      </c>
      <c r="D22" s="54">
        <v>675</v>
      </c>
      <c r="E22" s="46">
        <v>11</v>
      </c>
      <c r="F22" s="28">
        <v>8</v>
      </c>
      <c r="G22" s="28">
        <v>19</v>
      </c>
      <c r="H22" s="28">
        <v>26</v>
      </c>
      <c r="I22" s="28">
        <v>31</v>
      </c>
      <c r="J22" s="28">
        <v>186</v>
      </c>
      <c r="K22" s="28">
        <v>65</v>
      </c>
      <c r="L22" s="28">
        <v>76</v>
      </c>
      <c r="M22" s="28">
        <v>97</v>
      </c>
      <c r="N22" s="28">
        <v>18</v>
      </c>
      <c r="O22" s="28">
        <v>72</v>
      </c>
      <c r="P22" s="28">
        <v>66</v>
      </c>
    </row>
    <row r="23" spans="2:16" ht="15.75" customHeight="1" x14ac:dyDescent="0.15">
      <c r="B23" s="127"/>
      <c r="C23" s="130"/>
      <c r="D23" s="53">
        <v>100</v>
      </c>
      <c r="E23" s="49">
        <v>1.6</v>
      </c>
      <c r="F23" s="35">
        <v>1.2</v>
      </c>
      <c r="G23" s="35">
        <v>2.8</v>
      </c>
      <c r="H23" s="35">
        <v>3.9</v>
      </c>
      <c r="I23" s="35">
        <v>4.5999999999999996</v>
      </c>
      <c r="J23" s="35">
        <v>27.6</v>
      </c>
      <c r="K23" s="35">
        <v>9.6</v>
      </c>
      <c r="L23" s="35">
        <v>11.3</v>
      </c>
      <c r="M23" s="35">
        <v>14.4</v>
      </c>
      <c r="N23" s="35">
        <v>2.7</v>
      </c>
      <c r="O23" s="35">
        <v>10.7</v>
      </c>
      <c r="P23" s="35">
        <v>9.8000000000000007</v>
      </c>
    </row>
    <row r="24" spans="2:16" ht="15.75" customHeight="1" x14ac:dyDescent="0.15">
      <c r="B24" s="127"/>
      <c r="C24" s="131" t="s">
        <v>435</v>
      </c>
      <c r="D24" s="54">
        <v>1130</v>
      </c>
      <c r="E24" s="46">
        <v>13</v>
      </c>
      <c r="F24" s="28">
        <v>11</v>
      </c>
      <c r="G24" s="28">
        <v>20</v>
      </c>
      <c r="H24" s="28">
        <v>43</v>
      </c>
      <c r="I24" s="28">
        <v>45</v>
      </c>
      <c r="J24" s="28">
        <v>322</v>
      </c>
      <c r="K24" s="28">
        <v>86</v>
      </c>
      <c r="L24" s="28">
        <v>124</v>
      </c>
      <c r="M24" s="28">
        <v>187</v>
      </c>
      <c r="N24" s="28">
        <v>44</v>
      </c>
      <c r="O24" s="28">
        <v>135</v>
      </c>
      <c r="P24" s="28">
        <v>100</v>
      </c>
    </row>
    <row r="25" spans="2:16" ht="15.75" customHeight="1" x14ac:dyDescent="0.15">
      <c r="B25" s="127"/>
      <c r="C25" s="130"/>
      <c r="D25" s="53">
        <v>100</v>
      </c>
      <c r="E25" s="49">
        <v>1.2</v>
      </c>
      <c r="F25" s="35">
        <v>1</v>
      </c>
      <c r="G25" s="35">
        <v>1.8</v>
      </c>
      <c r="H25" s="35">
        <v>3.8</v>
      </c>
      <c r="I25" s="35">
        <v>4</v>
      </c>
      <c r="J25" s="35">
        <v>28.5</v>
      </c>
      <c r="K25" s="35">
        <v>7.6</v>
      </c>
      <c r="L25" s="35">
        <v>11</v>
      </c>
      <c r="M25" s="35">
        <v>16.5</v>
      </c>
      <c r="N25" s="35">
        <v>3.9</v>
      </c>
      <c r="O25" s="35">
        <v>11.9</v>
      </c>
      <c r="P25" s="35">
        <v>8.8000000000000007</v>
      </c>
    </row>
    <row r="26" spans="2:16" ht="15.75" customHeight="1" x14ac:dyDescent="0.15">
      <c r="B26" s="127"/>
      <c r="C26" s="131" t="s">
        <v>436</v>
      </c>
      <c r="D26" s="54">
        <v>1119</v>
      </c>
      <c r="E26" s="46">
        <v>7</v>
      </c>
      <c r="F26" s="28">
        <v>9</v>
      </c>
      <c r="G26" s="28">
        <v>21</v>
      </c>
      <c r="H26" s="28">
        <v>38</v>
      </c>
      <c r="I26" s="28">
        <v>35</v>
      </c>
      <c r="J26" s="28">
        <v>278</v>
      </c>
      <c r="K26" s="28">
        <v>109</v>
      </c>
      <c r="L26" s="28">
        <v>121</v>
      </c>
      <c r="M26" s="28">
        <v>159</v>
      </c>
      <c r="N26" s="28">
        <v>62</v>
      </c>
      <c r="O26" s="28">
        <v>151</v>
      </c>
      <c r="P26" s="28">
        <v>129</v>
      </c>
    </row>
    <row r="27" spans="2:16" ht="15.75" customHeight="1" x14ac:dyDescent="0.15">
      <c r="B27" s="128"/>
      <c r="C27" s="132"/>
      <c r="D27" s="52">
        <v>100</v>
      </c>
      <c r="E27" s="47">
        <v>0.6</v>
      </c>
      <c r="F27" s="39">
        <v>0.8</v>
      </c>
      <c r="G27" s="39">
        <v>1.9</v>
      </c>
      <c r="H27" s="39">
        <v>3.4</v>
      </c>
      <c r="I27" s="39">
        <v>3.1</v>
      </c>
      <c r="J27" s="39">
        <v>24.8</v>
      </c>
      <c r="K27" s="39">
        <v>9.6999999999999993</v>
      </c>
      <c r="L27" s="39">
        <v>10.8</v>
      </c>
      <c r="M27" s="39">
        <v>14.2</v>
      </c>
      <c r="N27" s="39">
        <v>5.5</v>
      </c>
      <c r="O27" s="39">
        <v>13.5</v>
      </c>
      <c r="P27" s="39">
        <v>11.5</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P9">
    <cfRule type="top10" dxfId="1326" priority="1018" rank="1"/>
  </conditionalFormatting>
  <conditionalFormatting sqref="E11:P11">
    <cfRule type="top10" dxfId="1325" priority="1019" rank="1"/>
  </conditionalFormatting>
  <conditionalFormatting sqref="E13:P13">
    <cfRule type="top10" dxfId="1324" priority="1020" rank="1"/>
  </conditionalFormatting>
  <conditionalFormatting sqref="E15:P15">
    <cfRule type="top10" dxfId="1323" priority="1021" rank="1"/>
  </conditionalFormatting>
  <conditionalFormatting sqref="E17:P17">
    <cfRule type="top10" dxfId="1322" priority="1022" rank="1"/>
  </conditionalFormatting>
  <conditionalFormatting sqref="E19:P19">
    <cfRule type="top10" dxfId="1321" priority="1023" rank="1"/>
  </conditionalFormatting>
  <conditionalFormatting sqref="E21:P21">
    <cfRule type="top10" dxfId="1320" priority="1024" rank="1"/>
  </conditionalFormatting>
  <conditionalFormatting sqref="E23:P23">
    <cfRule type="top10" dxfId="1319" priority="1025" rank="1"/>
  </conditionalFormatting>
  <conditionalFormatting sqref="E25:P25">
    <cfRule type="top10" dxfId="1318" priority="1026" rank="1"/>
  </conditionalFormatting>
  <conditionalFormatting sqref="E27:P27">
    <cfRule type="top10" dxfId="1317" priority="1027" rank="1"/>
  </conditionalFormatting>
  <pageMargins left="0.7" right="0.7" top="0.75" bottom="0.75" header="0.3" footer="0.3"/>
  <pageSetup paperSize="9" scale="92" orientation="landscape" r:id="rId1"/>
  <headerFooter>
    <oddFooter>&amp;C&amp;P</oddFoot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613</v>
      </c>
    </row>
    <row r="3" spans="2:15" ht="15.75" customHeight="1" x14ac:dyDescent="0.15">
      <c r="B3" s="1" t="s">
        <v>424</v>
      </c>
    </row>
    <row r="4" spans="2:15" ht="15.75" customHeight="1" x14ac:dyDescent="0.15">
      <c r="B4" s="1" t="s">
        <v>668</v>
      </c>
    </row>
    <row r="5" spans="2:15" ht="15.75" customHeight="1" x14ac:dyDescent="0.15">
      <c r="B5" s="1" t="s">
        <v>615</v>
      </c>
    </row>
    <row r="6" spans="2:15" ht="4.5" customHeight="1" x14ac:dyDescent="0.15">
      <c r="B6" s="60"/>
      <c r="C6" s="61"/>
      <c r="D6" s="62"/>
      <c r="E6" s="63"/>
      <c r="F6" s="64"/>
      <c r="G6" s="64"/>
      <c r="H6" s="64"/>
      <c r="I6" s="64"/>
      <c r="J6" s="64"/>
      <c r="K6" s="64"/>
      <c r="L6" s="64"/>
      <c r="M6" s="64"/>
      <c r="N6" s="64"/>
      <c r="O6" s="64"/>
    </row>
    <row r="7" spans="2:15" s="2" customFormat="1" ht="118.5" customHeight="1" thickBot="1" x14ac:dyDescent="0.2">
      <c r="B7" s="66"/>
      <c r="C7" s="56" t="s">
        <v>427</v>
      </c>
      <c r="D7" s="57" t="s">
        <v>52</v>
      </c>
      <c r="E7" s="90" t="s">
        <v>658</v>
      </c>
      <c r="F7" s="91" t="s">
        <v>168</v>
      </c>
      <c r="G7" s="91" t="s">
        <v>169</v>
      </c>
      <c r="H7" s="91" t="s">
        <v>15</v>
      </c>
      <c r="I7" s="91" t="s">
        <v>110</v>
      </c>
      <c r="J7" s="91" t="s">
        <v>111</v>
      </c>
      <c r="K7" s="91" t="s">
        <v>113</v>
      </c>
      <c r="L7" s="91" t="s">
        <v>170</v>
      </c>
      <c r="M7" s="91" t="s">
        <v>116</v>
      </c>
      <c r="N7" s="91" t="s">
        <v>17</v>
      </c>
      <c r="O7" s="91" t="s">
        <v>53</v>
      </c>
    </row>
    <row r="8" spans="2:15" ht="15.75" customHeight="1" thickTop="1" x14ac:dyDescent="0.15">
      <c r="B8" s="144" t="s">
        <v>428</v>
      </c>
      <c r="C8" s="145"/>
      <c r="D8" s="93">
        <v>3480</v>
      </c>
      <c r="E8" s="46">
        <v>925</v>
      </c>
      <c r="F8" s="28">
        <v>1495</v>
      </c>
      <c r="G8" s="28">
        <v>1300</v>
      </c>
      <c r="H8" s="28">
        <v>524</v>
      </c>
      <c r="I8" s="28">
        <v>586</v>
      </c>
      <c r="J8" s="28">
        <v>72</v>
      </c>
      <c r="K8" s="28">
        <v>170</v>
      </c>
      <c r="L8" s="28">
        <v>1056</v>
      </c>
      <c r="M8" s="28">
        <v>413</v>
      </c>
      <c r="N8" s="28">
        <v>369</v>
      </c>
      <c r="O8" s="28">
        <v>209</v>
      </c>
    </row>
    <row r="9" spans="2:15" ht="15.75" customHeight="1" x14ac:dyDescent="0.15">
      <c r="B9" s="124"/>
      <c r="C9" s="125"/>
      <c r="D9" s="88">
        <v>100</v>
      </c>
      <c r="E9" s="70">
        <v>26.6</v>
      </c>
      <c r="F9" s="36">
        <v>43</v>
      </c>
      <c r="G9" s="36">
        <v>37.4</v>
      </c>
      <c r="H9" s="36">
        <v>15.1</v>
      </c>
      <c r="I9" s="36">
        <v>16.8</v>
      </c>
      <c r="J9" s="36">
        <v>2.1</v>
      </c>
      <c r="K9" s="36">
        <v>4.9000000000000004</v>
      </c>
      <c r="L9" s="36">
        <v>30.3</v>
      </c>
      <c r="M9" s="36">
        <v>11.9</v>
      </c>
      <c r="N9" s="36">
        <v>10.6</v>
      </c>
      <c r="O9" s="36">
        <v>6</v>
      </c>
    </row>
    <row r="10" spans="2:15" ht="15.75" customHeight="1" x14ac:dyDescent="0.15">
      <c r="B10" s="126" t="s">
        <v>429</v>
      </c>
      <c r="C10" s="129" t="s">
        <v>2</v>
      </c>
      <c r="D10" s="51">
        <v>961</v>
      </c>
      <c r="E10" s="48">
        <v>280</v>
      </c>
      <c r="F10" s="40">
        <v>436</v>
      </c>
      <c r="G10" s="40">
        <v>379</v>
      </c>
      <c r="H10" s="40">
        <v>182</v>
      </c>
      <c r="I10" s="40">
        <v>175</v>
      </c>
      <c r="J10" s="40">
        <v>24</v>
      </c>
      <c r="K10" s="40">
        <v>53</v>
      </c>
      <c r="L10" s="40">
        <v>347</v>
      </c>
      <c r="M10" s="40">
        <v>97</v>
      </c>
      <c r="N10" s="40">
        <v>92</v>
      </c>
      <c r="O10" s="40">
        <v>59</v>
      </c>
    </row>
    <row r="11" spans="2:15" ht="15.75" customHeight="1" x14ac:dyDescent="0.15">
      <c r="B11" s="127"/>
      <c r="C11" s="130"/>
      <c r="D11" s="53">
        <v>100</v>
      </c>
      <c r="E11" s="49">
        <v>29.1</v>
      </c>
      <c r="F11" s="35">
        <v>45.4</v>
      </c>
      <c r="G11" s="35">
        <v>39.4</v>
      </c>
      <c r="H11" s="35">
        <v>18.899999999999999</v>
      </c>
      <c r="I11" s="35">
        <v>18.2</v>
      </c>
      <c r="J11" s="35">
        <v>2.5</v>
      </c>
      <c r="K11" s="35">
        <v>5.5</v>
      </c>
      <c r="L11" s="35">
        <v>36.1</v>
      </c>
      <c r="M11" s="35">
        <v>10.1</v>
      </c>
      <c r="N11" s="35">
        <v>9.6</v>
      </c>
      <c r="O11" s="35">
        <v>6.1</v>
      </c>
    </row>
    <row r="12" spans="2:15" ht="15.75" customHeight="1" x14ac:dyDescent="0.15">
      <c r="B12" s="127"/>
      <c r="C12" s="131" t="s">
        <v>3</v>
      </c>
      <c r="D12" s="54">
        <v>2484</v>
      </c>
      <c r="E12" s="46">
        <v>636</v>
      </c>
      <c r="F12" s="28">
        <v>1045</v>
      </c>
      <c r="G12" s="28">
        <v>909</v>
      </c>
      <c r="H12" s="28">
        <v>340</v>
      </c>
      <c r="I12" s="28">
        <v>410</v>
      </c>
      <c r="J12" s="28">
        <v>48</v>
      </c>
      <c r="K12" s="28">
        <v>117</v>
      </c>
      <c r="L12" s="28">
        <v>700</v>
      </c>
      <c r="M12" s="28">
        <v>310</v>
      </c>
      <c r="N12" s="28">
        <v>271</v>
      </c>
      <c r="O12" s="28">
        <v>147</v>
      </c>
    </row>
    <row r="13" spans="2:15" ht="15.75" customHeight="1" x14ac:dyDescent="0.15">
      <c r="B13" s="128"/>
      <c r="C13" s="132"/>
      <c r="D13" s="52">
        <v>100</v>
      </c>
      <c r="E13" s="47">
        <v>25.6</v>
      </c>
      <c r="F13" s="39">
        <v>42.1</v>
      </c>
      <c r="G13" s="39">
        <v>36.6</v>
      </c>
      <c r="H13" s="39">
        <v>13.7</v>
      </c>
      <c r="I13" s="39">
        <v>16.5</v>
      </c>
      <c r="J13" s="39">
        <v>1.9</v>
      </c>
      <c r="K13" s="39">
        <v>4.7</v>
      </c>
      <c r="L13" s="39">
        <v>28.2</v>
      </c>
      <c r="M13" s="39">
        <v>12.5</v>
      </c>
      <c r="N13" s="39">
        <v>10.9</v>
      </c>
      <c r="O13" s="39">
        <v>5.9</v>
      </c>
    </row>
    <row r="14" spans="2:15" ht="15.75" customHeight="1" x14ac:dyDescent="0.15">
      <c r="B14" s="126" t="s">
        <v>4</v>
      </c>
      <c r="C14" s="129" t="s">
        <v>430</v>
      </c>
      <c r="D14" s="51">
        <v>24</v>
      </c>
      <c r="E14" s="48">
        <v>9</v>
      </c>
      <c r="F14" s="40">
        <v>9</v>
      </c>
      <c r="G14" s="40">
        <v>8</v>
      </c>
      <c r="H14" s="40">
        <v>5</v>
      </c>
      <c r="I14" s="40">
        <v>4</v>
      </c>
      <c r="J14" s="40">
        <v>1</v>
      </c>
      <c r="K14" s="40">
        <v>1</v>
      </c>
      <c r="L14" s="40">
        <v>10</v>
      </c>
      <c r="M14" s="40">
        <v>3</v>
      </c>
      <c r="N14" s="40">
        <v>1</v>
      </c>
      <c r="O14" s="40">
        <v>2</v>
      </c>
    </row>
    <row r="15" spans="2:15" ht="15.75" customHeight="1" x14ac:dyDescent="0.15">
      <c r="B15" s="127"/>
      <c r="C15" s="130"/>
      <c r="D15" s="53">
        <v>100</v>
      </c>
      <c r="E15" s="49">
        <v>37.5</v>
      </c>
      <c r="F15" s="35">
        <v>37.5</v>
      </c>
      <c r="G15" s="35">
        <v>33.299999999999997</v>
      </c>
      <c r="H15" s="35">
        <v>20.8</v>
      </c>
      <c r="I15" s="35">
        <v>16.7</v>
      </c>
      <c r="J15" s="35">
        <v>4.2</v>
      </c>
      <c r="K15" s="35">
        <v>4.2</v>
      </c>
      <c r="L15" s="35">
        <v>41.7</v>
      </c>
      <c r="M15" s="35">
        <v>12.5</v>
      </c>
      <c r="N15" s="35">
        <v>4.2</v>
      </c>
      <c r="O15" s="35">
        <v>8.3000000000000007</v>
      </c>
    </row>
    <row r="16" spans="2:15" ht="15.75" customHeight="1" x14ac:dyDescent="0.15">
      <c r="B16" s="127"/>
      <c r="C16" s="136" t="s">
        <v>431</v>
      </c>
      <c r="D16" s="54">
        <v>47</v>
      </c>
      <c r="E16" s="46">
        <v>18</v>
      </c>
      <c r="F16" s="28">
        <v>23</v>
      </c>
      <c r="G16" s="28">
        <v>19</v>
      </c>
      <c r="H16" s="28">
        <v>12</v>
      </c>
      <c r="I16" s="28">
        <v>12</v>
      </c>
      <c r="J16" s="28">
        <v>5</v>
      </c>
      <c r="K16" s="28">
        <v>5</v>
      </c>
      <c r="L16" s="28">
        <v>18</v>
      </c>
      <c r="M16" s="28">
        <v>2</v>
      </c>
      <c r="N16" s="28">
        <v>4</v>
      </c>
      <c r="O16" s="28">
        <v>1</v>
      </c>
    </row>
    <row r="17" spans="2:15" ht="15.75" customHeight="1" x14ac:dyDescent="0.15">
      <c r="B17" s="127"/>
      <c r="C17" s="130"/>
      <c r="D17" s="53">
        <v>100</v>
      </c>
      <c r="E17" s="49">
        <v>38.299999999999997</v>
      </c>
      <c r="F17" s="35">
        <v>48.9</v>
      </c>
      <c r="G17" s="35">
        <v>40.4</v>
      </c>
      <c r="H17" s="35">
        <v>25.5</v>
      </c>
      <c r="I17" s="35">
        <v>25.5</v>
      </c>
      <c r="J17" s="35">
        <v>10.6</v>
      </c>
      <c r="K17" s="35">
        <v>10.6</v>
      </c>
      <c r="L17" s="35">
        <v>38.299999999999997</v>
      </c>
      <c r="M17" s="35">
        <v>4.3</v>
      </c>
      <c r="N17" s="35">
        <v>8.5</v>
      </c>
      <c r="O17" s="35">
        <v>2.1</v>
      </c>
    </row>
    <row r="18" spans="2:15" ht="15.75" customHeight="1" x14ac:dyDescent="0.15">
      <c r="B18" s="127"/>
      <c r="C18" s="131" t="s">
        <v>432</v>
      </c>
      <c r="D18" s="54">
        <v>100</v>
      </c>
      <c r="E18" s="46">
        <v>31</v>
      </c>
      <c r="F18" s="28">
        <v>53</v>
      </c>
      <c r="G18" s="28">
        <v>31</v>
      </c>
      <c r="H18" s="28">
        <v>19</v>
      </c>
      <c r="I18" s="28">
        <v>19</v>
      </c>
      <c r="J18" s="28">
        <v>5</v>
      </c>
      <c r="K18" s="28">
        <v>6</v>
      </c>
      <c r="L18" s="28">
        <v>30</v>
      </c>
      <c r="M18" s="28">
        <v>9</v>
      </c>
      <c r="N18" s="28">
        <v>8</v>
      </c>
      <c r="O18" s="28">
        <v>8</v>
      </c>
    </row>
    <row r="19" spans="2:15" ht="15.75" customHeight="1" x14ac:dyDescent="0.15">
      <c r="B19" s="127"/>
      <c r="C19" s="130"/>
      <c r="D19" s="53">
        <v>100</v>
      </c>
      <c r="E19" s="49">
        <v>31</v>
      </c>
      <c r="F19" s="35">
        <v>53</v>
      </c>
      <c r="G19" s="35">
        <v>31</v>
      </c>
      <c r="H19" s="35">
        <v>19</v>
      </c>
      <c r="I19" s="35">
        <v>19</v>
      </c>
      <c r="J19" s="35">
        <v>5</v>
      </c>
      <c r="K19" s="35">
        <v>6</v>
      </c>
      <c r="L19" s="35">
        <v>30</v>
      </c>
      <c r="M19" s="35">
        <v>9</v>
      </c>
      <c r="N19" s="35">
        <v>8</v>
      </c>
      <c r="O19" s="35">
        <v>8</v>
      </c>
    </row>
    <row r="20" spans="2:15" ht="15.75" customHeight="1" x14ac:dyDescent="0.15">
      <c r="B20" s="127"/>
      <c r="C20" s="131" t="s">
        <v>433</v>
      </c>
      <c r="D20" s="54">
        <v>316</v>
      </c>
      <c r="E20" s="46">
        <v>96</v>
      </c>
      <c r="F20" s="28">
        <v>118</v>
      </c>
      <c r="G20" s="28">
        <v>114</v>
      </c>
      <c r="H20" s="28">
        <v>54</v>
      </c>
      <c r="I20" s="28">
        <v>56</v>
      </c>
      <c r="J20" s="28">
        <v>10</v>
      </c>
      <c r="K20" s="28">
        <v>22</v>
      </c>
      <c r="L20" s="28">
        <v>87</v>
      </c>
      <c r="M20" s="28">
        <v>33</v>
      </c>
      <c r="N20" s="28">
        <v>35</v>
      </c>
      <c r="O20" s="28">
        <v>21</v>
      </c>
    </row>
    <row r="21" spans="2:15" ht="15.75" customHeight="1" x14ac:dyDescent="0.15">
      <c r="B21" s="127"/>
      <c r="C21" s="130"/>
      <c r="D21" s="53">
        <v>100</v>
      </c>
      <c r="E21" s="49">
        <v>30.4</v>
      </c>
      <c r="F21" s="35">
        <v>37.299999999999997</v>
      </c>
      <c r="G21" s="35">
        <v>36.1</v>
      </c>
      <c r="H21" s="35">
        <v>17.100000000000001</v>
      </c>
      <c r="I21" s="35">
        <v>17.7</v>
      </c>
      <c r="J21" s="35">
        <v>3.2</v>
      </c>
      <c r="K21" s="35">
        <v>7</v>
      </c>
      <c r="L21" s="35">
        <v>27.5</v>
      </c>
      <c r="M21" s="35">
        <v>10.4</v>
      </c>
      <c r="N21" s="35">
        <v>11.1</v>
      </c>
      <c r="O21" s="35">
        <v>6.6</v>
      </c>
    </row>
    <row r="22" spans="2:15" ht="15.75" customHeight="1" x14ac:dyDescent="0.15">
      <c r="B22" s="127"/>
      <c r="C22" s="131" t="s">
        <v>434</v>
      </c>
      <c r="D22" s="54">
        <v>675</v>
      </c>
      <c r="E22" s="46">
        <v>183</v>
      </c>
      <c r="F22" s="28">
        <v>263</v>
      </c>
      <c r="G22" s="28">
        <v>286</v>
      </c>
      <c r="H22" s="28">
        <v>99</v>
      </c>
      <c r="I22" s="28">
        <v>106</v>
      </c>
      <c r="J22" s="28">
        <v>16</v>
      </c>
      <c r="K22" s="28">
        <v>41</v>
      </c>
      <c r="L22" s="28">
        <v>217</v>
      </c>
      <c r="M22" s="28">
        <v>59</v>
      </c>
      <c r="N22" s="28">
        <v>77</v>
      </c>
      <c r="O22" s="28">
        <v>43</v>
      </c>
    </row>
    <row r="23" spans="2:15" ht="15.75" customHeight="1" x14ac:dyDescent="0.15">
      <c r="B23" s="127"/>
      <c r="C23" s="130"/>
      <c r="D23" s="53">
        <v>100</v>
      </c>
      <c r="E23" s="49">
        <v>27.1</v>
      </c>
      <c r="F23" s="35">
        <v>39</v>
      </c>
      <c r="G23" s="35">
        <v>42.4</v>
      </c>
      <c r="H23" s="35">
        <v>14.7</v>
      </c>
      <c r="I23" s="35">
        <v>15.7</v>
      </c>
      <c r="J23" s="35">
        <v>2.4</v>
      </c>
      <c r="K23" s="35">
        <v>6.1</v>
      </c>
      <c r="L23" s="35">
        <v>32.1</v>
      </c>
      <c r="M23" s="35">
        <v>8.6999999999999993</v>
      </c>
      <c r="N23" s="35">
        <v>11.4</v>
      </c>
      <c r="O23" s="35">
        <v>6.4</v>
      </c>
    </row>
    <row r="24" spans="2:15" ht="15.75" customHeight="1" x14ac:dyDescent="0.15">
      <c r="B24" s="127"/>
      <c r="C24" s="131" t="s">
        <v>435</v>
      </c>
      <c r="D24" s="54">
        <v>1130</v>
      </c>
      <c r="E24" s="46">
        <v>298</v>
      </c>
      <c r="F24" s="28">
        <v>479</v>
      </c>
      <c r="G24" s="28">
        <v>442</v>
      </c>
      <c r="H24" s="28">
        <v>160</v>
      </c>
      <c r="I24" s="28">
        <v>195</v>
      </c>
      <c r="J24" s="28">
        <v>20</v>
      </c>
      <c r="K24" s="28">
        <v>44</v>
      </c>
      <c r="L24" s="28">
        <v>329</v>
      </c>
      <c r="M24" s="28">
        <v>132</v>
      </c>
      <c r="N24" s="28">
        <v>118</v>
      </c>
      <c r="O24" s="28">
        <v>60</v>
      </c>
    </row>
    <row r="25" spans="2:15" ht="15.75" customHeight="1" x14ac:dyDescent="0.15">
      <c r="B25" s="127"/>
      <c r="C25" s="130"/>
      <c r="D25" s="53">
        <v>100</v>
      </c>
      <c r="E25" s="49">
        <v>26.4</v>
      </c>
      <c r="F25" s="35">
        <v>42.4</v>
      </c>
      <c r="G25" s="35">
        <v>39.1</v>
      </c>
      <c r="H25" s="35">
        <v>14.2</v>
      </c>
      <c r="I25" s="35">
        <v>17.3</v>
      </c>
      <c r="J25" s="35">
        <v>1.8</v>
      </c>
      <c r="K25" s="35">
        <v>3.9</v>
      </c>
      <c r="L25" s="35">
        <v>29.1</v>
      </c>
      <c r="M25" s="35">
        <v>11.7</v>
      </c>
      <c r="N25" s="35">
        <v>10.4</v>
      </c>
      <c r="O25" s="35">
        <v>5.3</v>
      </c>
    </row>
    <row r="26" spans="2:15" ht="15.75" customHeight="1" x14ac:dyDescent="0.15">
      <c r="B26" s="127"/>
      <c r="C26" s="131" t="s">
        <v>436</v>
      </c>
      <c r="D26" s="54">
        <v>1119</v>
      </c>
      <c r="E26" s="46">
        <v>268</v>
      </c>
      <c r="F26" s="28">
        <v>517</v>
      </c>
      <c r="G26" s="28">
        <v>370</v>
      </c>
      <c r="H26" s="28">
        <v>163</v>
      </c>
      <c r="I26" s="28">
        <v>183</v>
      </c>
      <c r="J26" s="28">
        <v>12</v>
      </c>
      <c r="K26" s="28">
        <v>49</v>
      </c>
      <c r="L26" s="28">
        <v>342</v>
      </c>
      <c r="M26" s="28">
        <v>168</v>
      </c>
      <c r="N26" s="28">
        <v>116</v>
      </c>
      <c r="O26" s="28">
        <v>70</v>
      </c>
    </row>
    <row r="27" spans="2:15" ht="15.75" customHeight="1" x14ac:dyDescent="0.15">
      <c r="B27" s="128"/>
      <c r="C27" s="132"/>
      <c r="D27" s="52">
        <v>100</v>
      </c>
      <c r="E27" s="47">
        <v>23.9</v>
      </c>
      <c r="F27" s="39">
        <v>46.2</v>
      </c>
      <c r="G27" s="39">
        <v>33.1</v>
      </c>
      <c r="H27" s="39">
        <v>14.6</v>
      </c>
      <c r="I27" s="39">
        <v>16.399999999999999</v>
      </c>
      <c r="J27" s="39">
        <v>1.1000000000000001</v>
      </c>
      <c r="K27" s="39">
        <v>4.4000000000000004</v>
      </c>
      <c r="L27" s="39">
        <v>30.6</v>
      </c>
      <c r="M27" s="39">
        <v>15</v>
      </c>
      <c r="N27" s="39">
        <v>10.4</v>
      </c>
      <c r="O27" s="39">
        <v>6.3</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O9">
    <cfRule type="top10" dxfId="1316" priority="1028" rank="1"/>
  </conditionalFormatting>
  <conditionalFormatting sqref="E11:O11">
    <cfRule type="top10" dxfId="1315" priority="1029" rank="1"/>
  </conditionalFormatting>
  <conditionalFormatting sqref="E13:O13">
    <cfRule type="top10" dxfId="1314" priority="1030" rank="1"/>
  </conditionalFormatting>
  <conditionalFormatting sqref="E15:O15">
    <cfRule type="top10" dxfId="1313" priority="1031" rank="1"/>
  </conditionalFormatting>
  <conditionalFormatting sqref="E17:O17">
    <cfRule type="top10" dxfId="1312" priority="1032" rank="1"/>
  </conditionalFormatting>
  <conditionalFormatting sqref="E19:O19">
    <cfRule type="top10" dxfId="1311" priority="1033" rank="1"/>
  </conditionalFormatting>
  <conditionalFormatting sqref="E21:O21">
    <cfRule type="top10" dxfId="1310" priority="1034" rank="1"/>
  </conditionalFormatting>
  <conditionalFormatting sqref="E23:O23">
    <cfRule type="top10" dxfId="1309" priority="1035" rank="1"/>
  </conditionalFormatting>
  <conditionalFormatting sqref="E25:O25">
    <cfRule type="top10" dxfId="1308" priority="1036" rank="1"/>
  </conditionalFormatting>
  <conditionalFormatting sqref="E27:O27">
    <cfRule type="top10" dxfId="1307" priority="1037" rank="1"/>
  </conditionalFormatting>
  <pageMargins left="0.7" right="0.7" top="0.75" bottom="0.75" header="0.3" footer="0.3"/>
  <pageSetup paperSize="9" scale="98" orientation="landscape" r:id="rId1"/>
  <headerFooter>
    <oddFooter>&amp;C&amp;P</oddFoot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613</v>
      </c>
    </row>
    <row r="3" spans="2:15" ht="15.75" customHeight="1" x14ac:dyDescent="0.15">
      <c r="B3" s="1" t="s">
        <v>424</v>
      </c>
    </row>
    <row r="4" spans="2:15" ht="15.75" customHeight="1" x14ac:dyDescent="0.15">
      <c r="B4" s="1" t="s">
        <v>669</v>
      </c>
    </row>
    <row r="5" spans="2:15" ht="15.75" customHeight="1" x14ac:dyDescent="0.15">
      <c r="B5" s="1" t="s">
        <v>615</v>
      </c>
    </row>
    <row r="6" spans="2:15" ht="4.5" customHeight="1" x14ac:dyDescent="0.15">
      <c r="B6" s="60"/>
      <c r="C6" s="61"/>
      <c r="D6" s="62"/>
      <c r="E6" s="63"/>
      <c r="F6" s="64"/>
      <c r="G6" s="64"/>
      <c r="H6" s="64"/>
      <c r="I6" s="64"/>
      <c r="J6" s="64"/>
      <c r="K6" s="64"/>
      <c r="L6" s="64"/>
      <c r="M6" s="64"/>
      <c r="N6" s="64"/>
      <c r="O6" s="64"/>
    </row>
    <row r="7" spans="2:15" s="2" customFormat="1" ht="118.5" customHeight="1" thickBot="1" x14ac:dyDescent="0.2">
      <c r="B7" s="66"/>
      <c r="C7" s="56" t="s">
        <v>427</v>
      </c>
      <c r="D7" s="57" t="s">
        <v>52</v>
      </c>
      <c r="E7" s="90" t="s">
        <v>659</v>
      </c>
      <c r="F7" s="91" t="s">
        <v>162</v>
      </c>
      <c r="G7" s="91" t="s">
        <v>163</v>
      </c>
      <c r="H7" s="91" t="s">
        <v>164</v>
      </c>
      <c r="I7" s="91" t="s">
        <v>165</v>
      </c>
      <c r="J7" s="91" t="s">
        <v>166</v>
      </c>
      <c r="K7" s="91" t="s">
        <v>115</v>
      </c>
      <c r="L7" s="91" t="s">
        <v>44</v>
      </c>
      <c r="M7" s="91" t="s">
        <v>116</v>
      </c>
      <c r="N7" s="91" t="s">
        <v>17</v>
      </c>
      <c r="O7" s="91" t="s">
        <v>53</v>
      </c>
    </row>
    <row r="8" spans="2:15" ht="15.75" customHeight="1" thickTop="1" x14ac:dyDescent="0.15">
      <c r="B8" s="144" t="s">
        <v>428</v>
      </c>
      <c r="C8" s="145"/>
      <c r="D8" s="93">
        <v>3480</v>
      </c>
      <c r="E8" s="46">
        <v>587</v>
      </c>
      <c r="F8" s="28">
        <v>446</v>
      </c>
      <c r="G8" s="28">
        <v>444</v>
      </c>
      <c r="H8" s="28">
        <v>181</v>
      </c>
      <c r="I8" s="28">
        <v>539</v>
      </c>
      <c r="J8" s="28">
        <v>177</v>
      </c>
      <c r="K8" s="28">
        <v>689</v>
      </c>
      <c r="L8" s="28">
        <v>76</v>
      </c>
      <c r="M8" s="28">
        <v>930</v>
      </c>
      <c r="N8" s="28">
        <v>650</v>
      </c>
      <c r="O8" s="28">
        <v>376</v>
      </c>
    </row>
    <row r="9" spans="2:15" ht="15.75" customHeight="1" x14ac:dyDescent="0.15">
      <c r="B9" s="124"/>
      <c r="C9" s="125"/>
      <c r="D9" s="88">
        <v>100</v>
      </c>
      <c r="E9" s="70">
        <v>16.899999999999999</v>
      </c>
      <c r="F9" s="36">
        <v>12.8</v>
      </c>
      <c r="G9" s="36">
        <v>12.8</v>
      </c>
      <c r="H9" s="36">
        <v>5.2</v>
      </c>
      <c r="I9" s="36">
        <v>15.5</v>
      </c>
      <c r="J9" s="36">
        <v>5.0999999999999996</v>
      </c>
      <c r="K9" s="36">
        <v>19.8</v>
      </c>
      <c r="L9" s="36">
        <v>2.2000000000000002</v>
      </c>
      <c r="M9" s="36">
        <v>26.7</v>
      </c>
      <c r="N9" s="36">
        <v>18.7</v>
      </c>
      <c r="O9" s="36">
        <v>10.8</v>
      </c>
    </row>
    <row r="10" spans="2:15" ht="15.75" customHeight="1" x14ac:dyDescent="0.15">
      <c r="B10" s="126" t="s">
        <v>429</v>
      </c>
      <c r="C10" s="129" t="s">
        <v>2</v>
      </c>
      <c r="D10" s="51">
        <v>961</v>
      </c>
      <c r="E10" s="48">
        <v>117</v>
      </c>
      <c r="F10" s="40">
        <v>79</v>
      </c>
      <c r="G10" s="40">
        <v>145</v>
      </c>
      <c r="H10" s="40">
        <v>56</v>
      </c>
      <c r="I10" s="40">
        <v>166</v>
      </c>
      <c r="J10" s="40">
        <v>49</v>
      </c>
      <c r="K10" s="40">
        <v>214</v>
      </c>
      <c r="L10" s="40">
        <v>26</v>
      </c>
      <c r="M10" s="40">
        <v>217</v>
      </c>
      <c r="N10" s="40">
        <v>185</v>
      </c>
      <c r="O10" s="40">
        <v>116</v>
      </c>
    </row>
    <row r="11" spans="2:15" ht="15.75" customHeight="1" x14ac:dyDescent="0.15">
      <c r="B11" s="127"/>
      <c r="C11" s="130"/>
      <c r="D11" s="53">
        <v>100</v>
      </c>
      <c r="E11" s="49">
        <v>12.2</v>
      </c>
      <c r="F11" s="35">
        <v>8.1999999999999993</v>
      </c>
      <c r="G11" s="35">
        <v>15.1</v>
      </c>
      <c r="H11" s="35">
        <v>5.8</v>
      </c>
      <c r="I11" s="35">
        <v>17.3</v>
      </c>
      <c r="J11" s="35">
        <v>5.0999999999999996</v>
      </c>
      <c r="K11" s="35">
        <v>22.3</v>
      </c>
      <c r="L11" s="35">
        <v>2.7</v>
      </c>
      <c r="M11" s="35">
        <v>22.6</v>
      </c>
      <c r="N11" s="35">
        <v>19.3</v>
      </c>
      <c r="O11" s="35">
        <v>12.1</v>
      </c>
    </row>
    <row r="12" spans="2:15" ht="15.75" customHeight="1" x14ac:dyDescent="0.15">
      <c r="B12" s="127"/>
      <c r="C12" s="131" t="s">
        <v>3</v>
      </c>
      <c r="D12" s="54">
        <v>2484</v>
      </c>
      <c r="E12" s="46">
        <v>466</v>
      </c>
      <c r="F12" s="28">
        <v>366</v>
      </c>
      <c r="G12" s="28">
        <v>297</v>
      </c>
      <c r="H12" s="28">
        <v>125</v>
      </c>
      <c r="I12" s="28">
        <v>369</v>
      </c>
      <c r="J12" s="28">
        <v>127</v>
      </c>
      <c r="K12" s="28">
        <v>471</v>
      </c>
      <c r="L12" s="28">
        <v>49</v>
      </c>
      <c r="M12" s="28">
        <v>702</v>
      </c>
      <c r="N12" s="28">
        <v>456</v>
      </c>
      <c r="O12" s="28">
        <v>256</v>
      </c>
    </row>
    <row r="13" spans="2:15" ht="15.75" customHeight="1" x14ac:dyDescent="0.15">
      <c r="B13" s="128"/>
      <c r="C13" s="132"/>
      <c r="D13" s="52">
        <v>100</v>
      </c>
      <c r="E13" s="47">
        <v>18.8</v>
      </c>
      <c r="F13" s="39">
        <v>14.7</v>
      </c>
      <c r="G13" s="39">
        <v>12</v>
      </c>
      <c r="H13" s="39">
        <v>5</v>
      </c>
      <c r="I13" s="39">
        <v>14.9</v>
      </c>
      <c r="J13" s="39">
        <v>5.0999999999999996</v>
      </c>
      <c r="K13" s="39">
        <v>19</v>
      </c>
      <c r="L13" s="39">
        <v>2</v>
      </c>
      <c r="M13" s="39">
        <v>28.3</v>
      </c>
      <c r="N13" s="39">
        <v>18.399999999999999</v>
      </c>
      <c r="O13" s="39">
        <v>10.3</v>
      </c>
    </row>
    <row r="14" spans="2:15" ht="15.75" customHeight="1" x14ac:dyDescent="0.15">
      <c r="B14" s="126" t="s">
        <v>4</v>
      </c>
      <c r="C14" s="129" t="s">
        <v>430</v>
      </c>
      <c r="D14" s="51">
        <v>24</v>
      </c>
      <c r="E14" s="48">
        <v>6</v>
      </c>
      <c r="F14" s="40">
        <v>4</v>
      </c>
      <c r="G14" s="40">
        <v>3</v>
      </c>
      <c r="H14" s="40">
        <v>2</v>
      </c>
      <c r="I14" s="40">
        <v>5</v>
      </c>
      <c r="J14" s="40">
        <v>3</v>
      </c>
      <c r="K14" s="40">
        <v>9</v>
      </c>
      <c r="L14" s="40">
        <v>1</v>
      </c>
      <c r="M14" s="40">
        <v>4</v>
      </c>
      <c r="N14" s="40">
        <v>2</v>
      </c>
      <c r="O14" s="40">
        <v>2</v>
      </c>
    </row>
    <row r="15" spans="2:15" ht="15.75" customHeight="1" x14ac:dyDescent="0.15">
      <c r="B15" s="127"/>
      <c r="C15" s="130"/>
      <c r="D15" s="53">
        <v>100</v>
      </c>
      <c r="E15" s="49">
        <v>25</v>
      </c>
      <c r="F15" s="35">
        <v>16.7</v>
      </c>
      <c r="G15" s="35">
        <v>12.5</v>
      </c>
      <c r="H15" s="35">
        <v>8.3000000000000007</v>
      </c>
      <c r="I15" s="35">
        <v>20.8</v>
      </c>
      <c r="J15" s="35">
        <v>12.5</v>
      </c>
      <c r="K15" s="35">
        <v>37.5</v>
      </c>
      <c r="L15" s="35">
        <v>4.2</v>
      </c>
      <c r="M15" s="35">
        <v>16.7</v>
      </c>
      <c r="N15" s="35">
        <v>8.3000000000000007</v>
      </c>
      <c r="O15" s="35">
        <v>8.3000000000000007</v>
      </c>
    </row>
    <row r="16" spans="2:15" ht="15.75" customHeight="1" x14ac:dyDescent="0.15">
      <c r="B16" s="127"/>
      <c r="C16" s="136" t="s">
        <v>431</v>
      </c>
      <c r="D16" s="54">
        <v>47</v>
      </c>
      <c r="E16" s="46">
        <v>16</v>
      </c>
      <c r="F16" s="28">
        <v>8</v>
      </c>
      <c r="G16" s="28">
        <v>9</v>
      </c>
      <c r="H16" s="28">
        <v>2</v>
      </c>
      <c r="I16" s="28">
        <v>9</v>
      </c>
      <c r="J16" s="28">
        <v>5</v>
      </c>
      <c r="K16" s="28">
        <v>10</v>
      </c>
      <c r="L16" s="28">
        <v>1</v>
      </c>
      <c r="M16" s="28">
        <v>10</v>
      </c>
      <c r="N16" s="28">
        <v>6</v>
      </c>
      <c r="O16" s="28">
        <v>3</v>
      </c>
    </row>
    <row r="17" spans="2:15" ht="15.75" customHeight="1" x14ac:dyDescent="0.15">
      <c r="B17" s="127"/>
      <c r="C17" s="130"/>
      <c r="D17" s="53">
        <v>100</v>
      </c>
      <c r="E17" s="49">
        <v>34</v>
      </c>
      <c r="F17" s="35">
        <v>17</v>
      </c>
      <c r="G17" s="35">
        <v>19.100000000000001</v>
      </c>
      <c r="H17" s="35">
        <v>4.3</v>
      </c>
      <c r="I17" s="35">
        <v>19.100000000000001</v>
      </c>
      <c r="J17" s="35">
        <v>10.6</v>
      </c>
      <c r="K17" s="35">
        <v>21.3</v>
      </c>
      <c r="L17" s="35">
        <v>2.1</v>
      </c>
      <c r="M17" s="35">
        <v>21.3</v>
      </c>
      <c r="N17" s="35">
        <v>12.8</v>
      </c>
      <c r="O17" s="35">
        <v>6.4</v>
      </c>
    </row>
    <row r="18" spans="2:15" ht="15.75" customHeight="1" x14ac:dyDescent="0.15">
      <c r="B18" s="127"/>
      <c r="C18" s="131" t="s">
        <v>432</v>
      </c>
      <c r="D18" s="54">
        <v>100</v>
      </c>
      <c r="E18" s="46">
        <v>19</v>
      </c>
      <c r="F18" s="28">
        <v>10</v>
      </c>
      <c r="G18" s="28">
        <v>17</v>
      </c>
      <c r="H18" s="28">
        <v>5</v>
      </c>
      <c r="I18" s="28">
        <v>20</v>
      </c>
      <c r="J18" s="28">
        <v>9</v>
      </c>
      <c r="K18" s="28">
        <v>17</v>
      </c>
      <c r="L18" s="28">
        <v>2</v>
      </c>
      <c r="M18" s="28">
        <v>21</v>
      </c>
      <c r="N18" s="28">
        <v>14</v>
      </c>
      <c r="O18" s="28">
        <v>12</v>
      </c>
    </row>
    <row r="19" spans="2:15" ht="15.75" customHeight="1" x14ac:dyDescent="0.15">
      <c r="B19" s="127"/>
      <c r="C19" s="130"/>
      <c r="D19" s="53">
        <v>100</v>
      </c>
      <c r="E19" s="49">
        <v>19</v>
      </c>
      <c r="F19" s="35">
        <v>10</v>
      </c>
      <c r="G19" s="35">
        <v>17</v>
      </c>
      <c r="H19" s="35">
        <v>5</v>
      </c>
      <c r="I19" s="35">
        <v>20</v>
      </c>
      <c r="J19" s="35">
        <v>9</v>
      </c>
      <c r="K19" s="35">
        <v>17</v>
      </c>
      <c r="L19" s="35">
        <v>2</v>
      </c>
      <c r="M19" s="35">
        <v>21</v>
      </c>
      <c r="N19" s="35">
        <v>14</v>
      </c>
      <c r="O19" s="35">
        <v>12</v>
      </c>
    </row>
    <row r="20" spans="2:15" ht="15.75" customHeight="1" x14ac:dyDescent="0.15">
      <c r="B20" s="127"/>
      <c r="C20" s="131" t="s">
        <v>433</v>
      </c>
      <c r="D20" s="54">
        <v>316</v>
      </c>
      <c r="E20" s="46">
        <v>59</v>
      </c>
      <c r="F20" s="28">
        <v>40</v>
      </c>
      <c r="G20" s="28">
        <v>47</v>
      </c>
      <c r="H20" s="28">
        <v>23</v>
      </c>
      <c r="I20" s="28">
        <v>43</v>
      </c>
      <c r="J20" s="28">
        <v>21</v>
      </c>
      <c r="K20" s="28">
        <v>60</v>
      </c>
      <c r="L20" s="28">
        <v>3</v>
      </c>
      <c r="M20" s="28">
        <v>82</v>
      </c>
      <c r="N20" s="28">
        <v>61</v>
      </c>
      <c r="O20" s="28">
        <v>37</v>
      </c>
    </row>
    <row r="21" spans="2:15" ht="15.75" customHeight="1" x14ac:dyDescent="0.15">
      <c r="B21" s="127"/>
      <c r="C21" s="130"/>
      <c r="D21" s="53">
        <v>100</v>
      </c>
      <c r="E21" s="49">
        <v>18.7</v>
      </c>
      <c r="F21" s="35">
        <v>12.7</v>
      </c>
      <c r="G21" s="35">
        <v>14.9</v>
      </c>
      <c r="H21" s="35">
        <v>7.3</v>
      </c>
      <c r="I21" s="35">
        <v>13.6</v>
      </c>
      <c r="J21" s="35">
        <v>6.6</v>
      </c>
      <c r="K21" s="35">
        <v>19</v>
      </c>
      <c r="L21" s="35">
        <v>0.9</v>
      </c>
      <c r="M21" s="35">
        <v>25.9</v>
      </c>
      <c r="N21" s="35">
        <v>19.3</v>
      </c>
      <c r="O21" s="35">
        <v>11.7</v>
      </c>
    </row>
    <row r="22" spans="2:15" ht="15.75" customHeight="1" x14ac:dyDescent="0.15">
      <c r="B22" s="127"/>
      <c r="C22" s="131" t="s">
        <v>434</v>
      </c>
      <c r="D22" s="54">
        <v>675</v>
      </c>
      <c r="E22" s="46">
        <v>126</v>
      </c>
      <c r="F22" s="28">
        <v>88</v>
      </c>
      <c r="G22" s="28">
        <v>96</v>
      </c>
      <c r="H22" s="28">
        <v>42</v>
      </c>
      <c r="I22" s="28">
        <v>107</v>
      </c>
      <c r="J22" s="28">
        <v>38</v>
      </c>
      <c r="K22" s="28">
        <v>141</v>
      </c>
      <c r="L22" s="28">
        <v>9</v>
      </c>
      <c r="M22" s="28">
        <v>158</v>
      </c>
      <c r="N22" s="28">
        <v>133</v>
      </c>
      <c r="O22" s="28">
        <v>74</v>
      </c>
    </row>
    <row r="23" spans="2:15" ht="15.75" customHeight="1" x14ac:dyDescent="0.15">
      <c r="B23" s="127"/>
      <c r="C23" s="130"/>
      <c r="D23" s="53">
        <v>100</v>
      </c>
      <c r="E23" s="49">
        <v>18.7</v>
      </c>
      <c r="F23" s="35">
        <v>13</v>
      </c>
      <c r="G23" s="35">
        <v>14.2</v>
      </c>
      <c r="H23" s="35">
        <v>6.2</v>
      </c>
      <c r="I23" s="35">
        <v>15.9</v>
      </c>
      <c r="J23" s="35">
        <v>5.6</v>
      </c>
      <c r="K23" s="35">
        <v>20.9</v>
      </c>
      <c r="L23" s="35">
        <v>1.3</v>
      </c>
      <c r="M23" s="35">
        <v>23.4</v>
      </c>
      <c r="N23" s="35">
        <v>19.7</v>
      </c>
      <c r="O23" s="35">
        <v>11</v>
      </c>
    </row>
    <row r="24" spans="2:15" ht="15.75" customHeight="1" x14ac:dyDescent="0.15">
      <c r="B24" s="127"/>
      <c r="C24" s="131" t="s">
        <v>435</v>
      </c>
      <c r="D24" s="54">
        <v>1130</v>
      </c>
      <c r="E24" s="46">
        <v>201</v>
      </c>
      <c r="F24" s="28">
        <v>156</v>
      </c>
      <c r="G24" s="28">
        <v>158</v>
      </c>
      <c r="H24" s="28">
        <v>62</v>
      </c>
      <c r="I24" s="28">
        <v>172</v>
      </c>
      <c r="J24" s="28">
        <v>52</v>
      </c>
      <c r="K24" s="28">
        <v>214</v>
      </c>
      <c r="L24" s="28">
        <v>30</v>
      </c>
      <c r="M24" s="28">
        <v>294</v>
      </c>
      <c r="N24" s="28">
        <v>208</v>
      </c>
      <c r="O24" s="28">
        <v>112</v>
      </c>
    </row>
    <row r="25" spans="2:15" ht="15.75" customHeight="1" x14ac:dyDescent="0.15">
      <c r="B25" s="127"/>
      <c r="C25" s="130"/>
      <c r="D25" s="53">
        <v>100</v>
      </c>
      <c r="E25" s="49">
        <v>17.8</v>
      </c>
      <c r="F25" s="35">
        <v>13.8</v>
      </c>
      <c r="G25" s="35">
        <v>14</v>
      </c>
      <c r="H25" s="35">
        <v>5.5</v>
      </c>
      <c r="I25" s="35">
        <v>15.2</v>
      </c>
      <c r="J25" s="35">
        <v>4.5999999999999996</v>
      </c>
      <c r="K25" s="35">
        <v>18.899999999999999</v>
      </c>
      <c r="L25" s="35">
        <v>2.7</v>
      </c>
      <c r="M25" s="35">
        <v>26</v>
      </c>
      <c r="N25" s="35">
        <v>18.399999999999999</v>
      </c>
      <c r="O25" s="35">
        <v>9.9</v>
      </c>
    </row>
    <row r="26" spans="2:15" ht="15.75" customHeight="1" x14ac:dyDescent="0.15">
      <c r="B26" s="127"/>
      <c r="C26" s="131" t="s">
        <v>436</v>
      </c>
      <c r="D26" s="54">
        <v>1119</v>
      </c>
      <c r="E26" s="46">
        <v>145</v>
      </c>
      <c r="F26" s="28">
        <v>130</v>
      </c>
      <c r="G26" s="28">
        <v>107</v>
      </c>
      <c r="H26" s="28">
        <v>43</v>
      </c>
      <c r="I26" s="28">
        <v>169</v>
      </c>
      <c r="J26" s="28">
        <v>44</v>
      </c>
      <c r="K26" s="28">
        <v>225</v>
      </c>
      <c r="L26" s="28">
        <v>29</v>
      </c>
      <c r="M26" s="28">
        <v>343</v>
      </c>
      <c r="N26" s="28">
        <v>211</v>
      </c>
      <c r="O26" s="28">
        <v>128</v>
      </c>
    </row>
    <row r="27" spans="2:15" ht="15.75" customHeight="1" x14ac:dyDescent="0.15">
      <c r="B27" s="128"/>
      <c r="C27" s="132"/>
      <c r="D27" s="52">
        <v>100</v>
      </c>
      <c r="E27" s="47">
        <v>13</v>
      </c>
      <c r="F27" s="39">
        <v>11.6</v>
      </c>
      <c r="G27" s="39">
        <v>9.6</v>
      </c>
      <c r="H27" s="39">
        <v>3.8</v>
      </c>
      <c r="I27" s="39">
        <v>15.1</v>
      </c>
      <c r="J27" s="39">
        <v>3.9</v>
      </c>
      <c r="K27" s="39">
        <v>20.100000000000001</v>
      </c>
      <c r="L27" s="39">
        <v>2.6</v>
      </c>
      <c r="M27" s="39">
        <v>30.7</v>
      </c>
      <c r="N27" s="39">
        <v>18.899999999999999</v>
      </c>
      <c r="O27" s="39">
        <v>11.4</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O9">
    <cfRule type="top10" dxfId="1306" priority="1038" rank="1"/>
  </conditionalFormatting>
  <conditionalFormatting sqref="E11:O11">
    <cfRule type="top10" dxfId="1305" priority="1039" rank="1"/>
  </conditionalFormatting>
  <conditionalFormatting sqref="E13:O13">
    <cfRule type="top10" dxfId="1304" priority="1040" rank="1"/>
  </conditionalFormatting>
  <conditionalFormatting sqref="E15:O15">
    <cfRule type="top10" dxfId="1303" priority="1041" rank="1"/>
  </conditionalFormatting>
  <conditionalFormatting sqref="E17:O17">
    <cfRule type="top10" dxfId="1302" priority="1042" rank="1"/>
  </conditionalFormatting>
  <conditionalFormatting sqref="E19:O19">
    <cfRule type="top10" dxfId="1301" priority="1043" rank="1"/>
  </conditionalFormatting>
  <conditionalFormatting sqref="E21:O21">
    <cfRule type="top10" dxfId="1300" priority="1044" rank="1"/>
  </conditionalFormatting>
  <conditionalFormatting sqref="E23:O23">
    <cfRule type="top10" dxfId="1299" priority="1045" rank="1"/>
  </conditionalFormatting>
  <conditionalFormatting sqref="E25:O25">
    <cfRule type="top10" dxfId="1298" priority="1046" rank="1"/>
  </conditionalFormatting>
  <conditionalFormatting sqref="E27:O27">
    <cfRule type="top10" dxfId="1297" priority="1047" rank="1"/>
  </conditionalFormatting>
  <pageMargins left="0.7" right="0.7" top="0.75" bottom="0.75" header="0.3" footer="0.3"/>
  <pageSetup paperSize="9" scale="98" orientation="landscape"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16" ht="15.75" customHeight="1" x14ac:dyDescent="0.15">
      <c r="B2" s="1" t="s">
        <v>49</v>
      </c>
    </row>
    <row r="3" spans="2:16" ht="15.75" customHeight="1" x14ac:dyDescent="0.15">
      <c r="B3" s="1" t="s">
        <v>50</v>
      </c>
    </row>
    <row r="4" spans="2:16" ht="15.75" customHeight="1" x14ac:dyDescent="0.15">
      <c r="B4" s="1" t="s">
        <v>390</v>
      </c>
      <c r="C4" s="3"/>
      <c r="D4" s="3"/>
      <c r="E4" s="3"/>
      <c r="F4" s="3"/>
      <c r="G4" s="3"/>
      <c r="H4" s="3"/>
      <c r="I4" s="3"/>
      <c r="J4" s="3"/>
      <c r="K4" s="3"/>
      <c r="L4" s="3"/>
      <c r="M4" s="3"/>
      <c r="N4" s="3"/>
      <c r="O4" s="3"/>
      <c r="P4" s="3"/>
    </row>
    <row r="5" spans="2:16" ht="15.75" customHeight="1" x14ac:dyDescent="0.15">
      <c r="B5" s="1" t="s">
        <v>51</v>
      </c>
      <c r="C5" s="3"/>
      <c r="D5" s="3"/>
      <c r="E5" s="3"/>
      <c r="F5" s="3"/>
      <c r="G5" s="3"/>
      <c r="H5" s="3"/>
      <c r="I5" s="3"/>
      <c r="J5" s="3"/>
      <c r="K5" s="3"/>
      <c r="L5" s="3"/>
      <c r="M5" s="3"/>
      <c r="N5" s="3"/>
      <c r="O5" s="3"/>
      <c r="P5" s="3"/>
    </row>
    <row r="6" spans="2:16" ht="4.5" customHeight="1" x14ac:dyDescent="0.15">
      <c r="B6" s="12"/>
      <c r="C6" s="14"/>
      <c r="D6" s="15"/>
      <c r="E6" s="6"/>
      <c r="F6" s="13"/>
      <c r="G6" s="13"/>
      <c r="H6" s="13"/>
      <c r="I6" s="13"/>
      <c r="J6" s="13"/>
      <c r="K6" s="13"/>
      <c r="L6" s="3"/>
      <c r="M6" s="3"/>
      <c r="N6" s="3"/>
      <c r="O6" s="3"/>
      <c r="P6" s="3"/>
    </row>
    <row r="7" spans="2:16" s="2" customFormat="1" ht="118.5" customHeight="1" thickBot="1" x14ac:dyDescent="0.2">
      <c r="B7" s="9"/>
      <c r="C7" s="5" t="s">
        <v>48</v>
      </c>
      <c r="D7" s="19" t="s">
        <v>52</v>
      </c>
      <c r="E7" s="22" t="s">
        <v>190</v>
      </c>
      <c r="F7" s="23" t="s">
        <v>191</v>
      </c>
      <c r="G7" s="23" t="s">
        <v>192</v>
      </c>
      <c r="H7" s="23" t="s">
        <v>193</v>
      </c>
      <c r="I7" s="23" t="s">
        <v>194</v>
      </c>
      <c r="J7" s="23" t="s">
        <v>195</v>
      </c>
      <c r="K7" s="23" t="s">
        <v>53</v>
      </c>
      <c r="L7" s="4"/>
      <c r="M7" s="4"/>
      <c r="N7" s="4"/>
      <c r="O7" s="4"/>
      <c r="P7" s="4"/>
    </row>
    <row r="8" spans="2:16" ht="15.75" customHeight="1" thickTop="1" x14ac:dyDescent="0.15">
      <c r="B8" s="108" t="s">
        <v>54</v>
      </c>
      <c r="C8" s="109"/>
      <c r="D8" s="16">
        <v>745</v>
      </c>
      <c r="E8" s="7">
        <v>28</v>
      </c>
      <c r="F8" s="10">
        <v>17</v>
      </c>
      <c r="G8" s="10">
        <v>39</v>
      </c>
      <c r="H8" s="10">
        <v>39</v>
      </c>
      <c r="I8" s="10">
        <v>23</v>
      </c>
      <c r="J8" s="10">
        <v>309</v>
      </c>
      <c r="K8" s="10">
        <v>290</v>
      </c>
      <c r="L8" s="3"/>
      <c r="M8" s="3"/>
      <c r="N8" s="3"/>
      <c r="O8" s="3"/>
      <c r="P8" s="3"/>
    </row>
    <row r="9" spans="2:16" ht="15.75" customHeight="1" x14ac:dyDescent="0.15">
      <c r="B9" s="110"/>
      <c r="C9" s="111"/>
      <c r="D9" s="18">
        <v>100</v>
      </c>
      <c r="E9" s="8">
        <v>3.8</v>
      </c>
      <c r="F9" s="11">
        <v>2.2999999999999998</v>
      </c>
      <c r="G9" s="11">
        <v>5.2</v>
      </c>
      <c r="H9" s="11">
        <v>5.2</v>
      </c>
      <c r="I9" s="11">
        <v>3.1</v>
      </c>
      <c r="J9" s="11">
        <v>41.5</v>
      </c>
      <c r="K9" s="11">
        <v>38.9</v>
      </c>
      <c r="L9" s="3"/>
      <c r="M9" s="3"/>
      <c r="N9" s="3"/>
      <c r="O9" s="3"/>
      <c r="P9" s="3"/>
    </row>
    <row r="10" spans="2:16" ht="15.75" customHeight="1" x14ac:dyDescent="0.15">
      <c r="B10" s="116" t="s">
        <v>46</v>
      </c>
      <c r="C10" s="115" t="s">
        <v>2</v>
      </c>
      <c r="D10" s="17">
        <v>245</v>
      </c>
      <c r="E10" s="7">
        <v>3</v>
      </c>
      <c r="F10" s="10">
        <v>2</v>
      </c>
      <c r="G10" s="10">
        <v>3</v>
      </c>
      <c r="H10" s="10">
        <v>3</v>
      </c>
      <c r="I10" s="10">
        <v>5</v>
      </c>
      <c r="J10" s="10">
        <v>133</v>
      </c>
      <c r="K10" s="10">
        <v>96</v>
      </c>
      <c r="L10" s="3"/>
      <c r="M10" s="3"/>
      <c r="N10" s="3"/>
      <c r="O10" s="3"/>
      <c r="P10" s="3"/>
    </row>
    <row r="11" spans="2:16" ht="15.75" customHeight="1" x14ac:dyDescent="0.15">
      <c r="B11" s="116"/>
      <c r="C11" s="114" t="s">
        <v>0</v>
      </c>
      <c r="D11" s="33">
        <v>100</v>
      </c>
      <c r="E11" s="34">
        <v>1.2</v>
      </c>
      <c r="F11" s="35">
        <v>0.8</v>
      </c>
      <c r="G11" s="35">
        <v>1.2</v>
      </c>
      <c r="H11" s="35">
        <v>1.2</v>
      </c>
      <c r="I11" s="35">
        <v>2</v>
      </c>
      <c r="J11" s="35">
        <v>54.3</v>
      </c>
      <c r="K11" s="35">
        <v>39.200000000000003</v>
      </c>
      <c r="L11" s="3"/>
      <c r="M11" s="3"/>
      <c r="N11" s="3"/>
      <c r="O11" s="3"/>
      <c r="P11" s="3"/>
    </row>
    <row r="12" spans="2:16" ht="15.75" customHeight="1" x14ac:dyDescent="0.15">
      <c r="B12" s="116"/>
      <c r="C12" s="112" t="s">
        <v>3</v>
      </c>
      <c r="D12" s="16">
        <v>491</v>
      </c>
      <c r="E12" s="27">
        <v>25</v>
      </c>
      <c r="F12" s="28">
        <v>14</v>
      </c>
      <c r="G12" s="28">
        <v>36</v>
      </c>
      <c r="H12" s="28">
        <v>35</v>
      </c>
      <c r="I12" s="28">
        <v>18</v>
      </c>
      <c r="J12" s="28">
        <v>174</v>
      </c>
      <c r="K12" s="28">
        <v>189</v>
      </c>
      <c r="L12" s="3"/>
      <c r="M12" s="3"/>
      <c r="N12" s="3"/>
      <c r="O12" s="3"/>
      <c r="P12" s="3"/>
    </row>
    <row r="13" spans="2:16" ht="15.75" customHeight="1" x14ac:dyDescent="0.15">
      <c r="B13" s="116"/>
      <c r="C13" s="113" t="s">
        <v>0</v>
      </c>
      <c r="D13" s="18">
        <v>100</v>
      </c>
      <c r="E13" s="8">
        <v>5.0999999999999996</v>
      </c>
      <c r="F13" s="11">
        <v>2.9</v>
      </c>
      <c r="G13" s="11">
        <v>7.3</v>
      </c>
      <c r="H13" s="11">
        <v>7.1</v>
      </c>
      <c r="I13" s="11">
        <v>3.7</v>
      </c>
      <c r="J13" s="11">
        <v>35.4</v>
      </c>
      <c r="K13" s="11">
        <v>38.5</v>
      </c>
      <c r="L13" s="3"/>
      <c r="M13" s="3"/>
      <c r="N13" s="3"/>
      <c r="O13" s="3"/>
      <c r="P13" s="3"/>
    </row>
    <row r="14" spans="2:16" ht="15.75" customHeight="1" x14ac:dyDescent="0.15">
      <c r="B14" s="117" t="s">
        <v>47</v>
      </c>
      <c r="C14" s="112" t="s">
        <v>5</v>
      </c>
      <c r="D14" s="17">
        <v>59</v>
      </c>
      <c r="E14" s="7">
        <v>0</v>
      </c>
      <c r="F14" s="10">
        <v>2</v>
      </c>
      <c r="G14" s="10">
        <v>0</v>
      </c>
      <c r="H14" s="10">
        <v>0</v>
      </c>
      <c r="I14" s="10">
        <v>0</v>
      </c>
      <c r="J14" s="10">
        <v>39</v>
      </c>
      <c r="K14" s="10">
        <v>18</v>
      </c>
      <c r="L14" s="3"/>
      <c r="M14" s="3"/>
      <c r="N14" s="3"/>
      <c r="O14" s="3"/>
      <c r="P14" s="3"/>
    </row>
    <row r="15" spans="2:16" ht="15.75" customHeight="1" x14ac:dyDescent="0.15">
      <c r="B15" s="116"/>
      <c r="C15" s="114" t="s">
        <v>0</v>
      </c>
      <c r="D15" s="33">
        <v>100</v>
      </c>
      <c r="E15" s="34">
        <v>0</v>
      </c>
      <c r="F15" s="35">
        <v>3.4</v>
      </c>
      <c r="G15" s="35">
        <v>0</v>
      </c>
      <c r="H15" s="35">
        <v>0</v>
      </c>
      <c r="I15" s="35">
        <v>0</v>
      </c>
      <c r="J15" s="35">
        <v>66.099999999999994</v>
      </c>
      <c r="K15" s="35">
        <v>30.5</v>
      </c>
      <c r="L15" s="3"/>
      <c r="M15" s="3"/>
      <c r="N15" s="3"/>
      <c r="O15" s="3"/>
      <c r="P15" s="3"/>
    </row>
    <row r="16" spans="2:16" ht="15.75" customHeight="1" x14ac:dyDescent="0.15">
      <c r="B16" s="116"/>
      <c r="C16" s="112" t="s">
        <v>6</v>
      </c>
      <c r="D16" s="16">
        <v>70</v>
      </c>
      <c r="E16" s="27">
        <v>2</v>
      </c>
      <c r="F16" s="28">
        <v>0</v>
      </c>
      <c r="G16" s="28">
        <v>0</v>
      </c>
      <c r="H16" s="28">
        <v>0</v>
      </c>
      <c r="I16" s="28">
        <v>2</v>
      </c>
      <c r="J16" s="28">
        <v>35</v>
      </c>
      <c r="K16" s="28">
        <v>31</v>
      </c>
      <c r="L16" s="3"/>
      <c r="M16" s="3"/>
      <c r="N16" s="3"/>
      <c r="O16" s="3"/>
      <c r="P16" s="3"/>
    </row>
    <row r="17" spans="2:16" ht="15.75" customHeight="1" x14ac:dyDescent="0.15">
      <c r="B17" s="116"/>
      <c r="C17" s="114" t="s">
        <v>0</v>
      </c>
      <c r="D17" s="33">
        <v>100</v>
      </c>
      <c r="E17" s="34">
        <v>2.9</v>
      </c>
      <c r="F17" s="35">
        <v>0</v>
      </c>
      <c r="G17" s="35">
        <v>0</v>
      </c>
      <c r="H17" s="35">
        <v>0</v>
      </c>
      <c r="I17" s="35">
        <v>2.9</v>
      </c>
      <c r="J17" s="35">
        <v>50</v>
      </c>
      <c r="K17" s="35">
        <v>44.3</v>
      </c>
      <c r="L17" s="3"/>
      <c r="M17" s="3"/>
      <c r="N17" s="3"/>
      <c r="O17" s="3"/>
      <c r="P17" s="3"/>
    </row>
    <row r="18" spans="2:16" ht="15.75" customHeight="1" x14ac:dyDescent="0.15">
      <c r="B18" s="116"/>
      <c r="C18" s="112" t="s">
        <v>7</v>
      </c>
      <c r="D18" s="16">
        <v>123</v>
      </c>
      <c r="E18" s="27">
        <v>7</v>
      </c>
      <c r="F18" s="28">
        <v>1</v>
      </c>
      <c r="G18" s="28">
        <v>5</v>
      </c>
      <c r="H18" s="28">
        <v>7</v>
      </c>
      <c r="I18" s="28">
        <v>3</v>
      </c>
      <c r="J18" s="28">
        <v>45</v>
      </c>
      <c r="K18" s="28">
        <v>55</v>
      </c>
      <c r="L18" s="3"/>
      <c r="M18" s="3"/>
      <c r="N18" s="3"/>
      <c r="O18" s="3"/>
      <c r="P18" s="3"/>
    </row>
    <row r="19" spans="2:16" ht="15.75" customHeight="1" x14ac:dyDescent="0.15">
      <c r="B19" s="116"/>
      <c r="C19" s="114" t="s">
        <v>0</v>
      </c>
      <c r="D19" s="33">
        <v>100</v>
      </c>
      <c r="E19" s="34">
        <v>5.7</v>
      </c>
      <c r="F19" s="35">
        <v>0.8</v>
      </c>
      <c r="G19" s="35">
        <v>4.0999999999999996</v>
      </c>
      <c r="H19" s="35">
        <v>5.7</v>
      </c>
      <c r="I19" s="35">
        <v>2.4</v>
      </c>
      <c r="J19" s="35">
        <v>36.6</v>
      </c>
      <c r="K19" s="35">
        <v>44.7</v>
      </c>
      <c r="L19" s="3"/>
      <c r="M19" s="3"/>
      <c r="N19" s="3"/>
      <c r="O19" s="3"/>
      <c r="P19" s="3"/>
    </row>
    <row r="20" spans="2:16" ht="15.75" customHeight="1" x14ac:dyDescent="0.15">
      <c r="B20" s="116"/>
      <c r="C20" s="112" t="s">
        <v>8</v>
      </c>
      <c r="D20" s="16">
        <v>195</v>
      </c>
      <c r="E20" s="27">
        <v>8</v>
      </c>
      <c r="F20" s="28">
        <v>5</v>
      </c>
      <c r="G20" s="28">
        <v>15</v>
      </c>
      <c r="H20" s="28">
        <v>12</v>
      </c>
      <c r="I20" s="28">
        <v>7</v>
      </c>
      <c r="J20" s="28">
        <v>72</v>
      </c>
      <c r="K20" s="28">
        <v>76</v>
      </c>
      <c r="L20" s="3"/>
      <c r="M20" s="3"/>
      <c r="N20" s="3"/>
      <c r="O20" s="3"/>
      <c r="P20" s="3"/>
    </row>
    <row r="21" spans="2:16" ht="15.75" customHeight="1" x14ac:dyDescent="0.15">
      <c r="B21" s="116"/>
      <c r="C21" s="114" t="s">
        <v>0</v>
      </c>
      <c r="D21" s="33">
        <v>100</v>
      </c>
      <c r="E21" s="34">
        <v>4.0999999999999996</v>
      </c>
      <c r="F21" s="35">
        <v>2.6</v>
      </c>
      <c r="G21" s="35">
        <v>7.7</v>
      </c>
      <c r="H21" s="35">
        <v>6.2</v>
      </c>
      <c r="I21" s="35">
        <v>3.6</v>
      </c>
      <c r="J21" s="35">
        <v>36.9</v>
      </c>
      <c r="K21" s="35">
        <v>39</v>
      </c>
      <c r="L21" s="3"/>
      <c r="M21" s="3"/>
      <c r="N21" s="3"/>
      <c r="O21" s="3"/>
      <c r="P21" s="3"/>
    </row>
    <row r="22" spans="2:16" ht="15.75" customHeight="1" x14ac:dyDescent="0.15">
      <c r="B22" s="116"/>
      <c r="C22" s="112" t="s">
        <v>9</v>
      </c>
      <c r="D22" s="16">
        <v>287</v>
      </c>
      <c r="E22" s="27">
        <v>11</v>
      </c>
      <c r="F22" s="28">
        <v>8</v>
      </c>
      <c r="G22" s="28">
        <v>19</v>
      </c>
      <c r="H22" s="28">
        <v>19</v>
      </c>
      <c r="I22" s="28">
        <v>11</v>
      </c>
      <c r="J22" s="28">
        <v>116</v>
      </c>
      <c r="K22" s="28">
        <v>103</v>
      </c>
      <c r="L22" s="3"/>
      <c r="M22" s="3"/>
      <c r="N22" s="3"/>
      <c r="O22" s="3"/>
      <c r="P22" s="3"/>
    </row>
    <row r="23" spans="2:16" ht="15.75" customHeight="1" x14ac:dyDescent="0.15">
      <c r="B23" s="118"/>
      <c r="C23" s="113" t="s">
        <v>0</v>
      </c>
      <c r="D23" s="18">
        <v>100</v>
      </c>
      <c r="E23" s="8">
        <v>3.8</v>
      </c>
      <c r="F23" s="11">
        <v>2.8</v>
      </c>
      <c r="G23" s="11">
        <v>6.6</v>
      </c>
      <c r="H23" s="11">
        <v>6.6</v>
      </c>
      <c r="I23" s="11">
        <v>3.8</v>
      </c>
      <c r="J23" s="11">
        <v>40.4</v>
      </c>
      <c r="K23" s="11">
        <v>35.9</v>
      </c>
      <c r="L23" s="3"/>
      <c r="M23" s="3"/>
      <c r="N23" s="3"/>
      <c r="O23" s="3"/>
      <c r="P23" s="3"/>
    </row>
    <row r="24" spans="2:16" ht="15.75" customHeight="1" x14ac:dyDescent="0.15">
      <c r="B24" s="3"/>
      <c r="C24" s="3"/>
      <c r="D24" s="3"/>
      <c r="E24" s="3"/>
      <c r="F24" s="3"/>
      <c r="G24" s="3"/>
      <c r="H24" s="3"/>
      <c r="I24" s="3"/>
      <c r="J24" s="3"/>
      <c r="K24" s="3"/>
      <c r="L24" s="3"/>
      <c r="M24" s="3"/>
      <c r="N24" s="3"/>
      <c r="O24" s="3"/>
      <c r="P24" s="3"/>
    </row>
    <row r="25" spans="2:16" ht="15.75" customHeight="1" x14ac:dyDescent="0.15">
      <c r="B25" s="3"/>
      <c r="C25" s="3"/>
      <c r="D25" s="3"/>
      <c r="E25" s="3"/>
      <c r="F25" s="3"/>
      <c r="G25" s="3"/>
      <c r="H25" s="3"/>
      <c r="I25" s="3"/>
      <c r="J25" s="3"/>
      <c r="K25" s="3"/>
      <c r="L25" s="3"/>
      <c r="M25" s="3"/>
      <c r="N25" s="3"/>
      <c r="O25" s="3"/>
      <c r="P25" s="3"/>
    </row>
    <row r="26" spans="2:16" ht="15.75" customHeight="1" x14ac:dyDescent="0.15">
      <c r="B26" s="3"/>
      <c r="C26" s="3"/>
      <c r="D26" s="3"/>
      <c r="E26" s="3"/>
      <c r="F26" s="3"/>
      <c r="G26" s="3"/>
      <c r="H26" s="3"/>
      <c r="I26" s="3"/>
      <c r="J26" s="3"/>
      <c r="K26" s="3"/>
      <c r="L26" s="3"/>
      <c r="M26" s="3"/>
      <c r="N26" s="3"/>
      <c r="O26" s="3"/>
      <c r="P26" s="3"/>
    </row>
    <row r="27" spans="2:16" ht="15.75" customHeight="1" x14ac:dyDescent="0.15">
      <c r="B27" s="3"/>
      <c r="C27" s="3"/>
      <c r="D27" s="3"/>
      <c r="E27" s="3"/>
      <c r="F27" s="3"/>
      <c r="G27" s="3"/>
      <c r="H27" s="3"/>
      <c r="I27" s="3"/>
      <c r="J27" s="3"/>
      <c r="K27" s="3"/>
      <c r="L27" s="3"/>
      <c r="M27" s="3"/>
      <c r="N27" s="3"/>
      <c r="O27" s="3"/>
      <c r="P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K9">
    <cfRule type="top10" dxfId="2364" priority="2270" rank="1"/>
  </conditionalFormatting>
  <conditionalFormatting sqref="E11:K11">
    <cfRule type="top10" dxfId="2363" priority="2271" rank="1"/>
  </conditionalFormatting>
  <conditionalFormatting sqref="E13:K13">
    <cfRule type="top10" dxfId="2362" priority="2272" rank="1"/>
  </conditionalFormatting>
  <conditionalFormatting sqref="E15:K15">
    <cfRule type="top10" dxfId="2361" priority="2273" rank="1"/>
  </conditionalFormatting>
  <conditionalFormatting sqref="E17:K17">
    <cfRule type="top10" dxfId="2360" priority="2274" rank="1"/>
  </conditionalFormatting>
  <conditionalFormatting sqref="E19:K19">
    <cfRule type="top10" dxfId="2359" priority="2275" rank="1"/>
  </conditionalFormatting>
  <conditionalFormatting sqref="E21:K21">
    <cfRule type="top10" dxfId="2358" priority="2276" rank="1"/>
  </conditionalFormatting>
  <conditionalFormatting sqref="E23:K23">
    <cfRule type="top10" dxfId="2357" priority="2277" rank="1"/>
  </conditionalFormatting>
  <pageMargins left="0.7" right="0.7" top="0.75" bottom="0.75" header="0.3" footer="0.3"/>
  <pageSetup paperSize="9" orientation="landscape" r:id="rId1"/>
  <headerFooter>
    <oddFooter>&amp;C&amp;P</oddFooter>
  </headerFooter>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4" ht="15.75" customHeight="1" x14ac:dyDescent="0.15">
      <c r="B2" s="1" t="s">
        <v>613</v>
      </c>
    </row>
    <row r="3" spans="2:14" ht="15.75" customHeight="1" x14ac:dyDescent="0.15">
      <c r="B3" s="1" t="s">
        <v>424</v>
      </c>
    </row>
    <row r="4" spans="2:14" ht="15.75" customHeight="1" x14ac:dyDescent="0.15">
      <c r="B4" s="1" t="s">
        <v>670</v>
      </c>
    </row>
    <row r="5" spans="2:14" ht="15.75" customHeight="1" x14ac:dyDescent="0.15">
      <c r="B5" s="1" t="s">
        <v>615</v>
      </c>
    </row>
    <row r="6" spans="2:14" ht="4.5" customHeight="1" x14ac:dyDescent="0.15">
      <c r="B6" s="60"/>
      <c r="C6" s="61"/>
      <c r="D6" s="62"/>
      <c r="E6" s="63"/>
      <c r="F6" s="64"/>
      <c r="G6" s="64"/>
      <c r="H6" s="64"/>
      <c r="I6" s="64"/>
      <c r="J6" s="64"/>
      <c r="K6" s="64"/>
      <c r="L6" s="64"/>
      <c r="M6" s="64"/>
      <c r="N6" s="64"/>
    </row>
    <row r="7" spans="2:14" s="2" customFormat="1" ht="118.5" customHeight="1" thickBot="1" x14ac:dyDescent="0.2">
      <c r="B7" s="66"/>
      <c r="C7" s="56" t="s">
        <v>427</v>
      </c>
      <c r="D7" s="57" t="s">
        <v>52</v>
      </c>
      <c r="E7" s="90" t="s">
        <v>660</v>
      </c>
      <c r="F7" s="91" t="s">
        <v>416</v>
      </c>
      <c r="G7" s="91" t="s">
        <v>417</v>
      </c>
      <c r="H7" s="91" t="s">
        <v>186</v>
      </c>
      <c r="I7" s="91" t="s">
        <v>11</v>
      </c>
      <c r="J7" s="91" t="s">
        <v>187</v>
      </c>
      <c r="K7" s="91" t="s">
        <v>188</v>
      </c>
      <c r="L7" s="91" t="s">
        <v>189</v>
      </c>
      <c r="M7" s="91" t="s">
        <v>44</v>
      </c>
      <c r="N7" s="91" t="s">
        <v>53</v>
      </c>
    </row>
    <row r="8" spans="2:14" ht="15.75" customHeight="1" thickTop="1" x14ac:dyDescent="0.15">
      <c r="B8" s="144" t="s">
        <v>428</v>
      </c>
      <c r="C8" s="145"/>
      <c r="D8" s="93">
        <v>3480</v>
      </c>
      <c r="E8" s="46">
        <v>2485</v>
      </c>
      <c r="F8" s="28">
        <v>18</v>
      </c>
      <c r="G8" s="28">
        <v>1</v>
      </c>
      <c r="H8" s="28">
        <v>31</v>
      </c>
      <c r="I8" s="28">
        <v>8</v>
      </c>
      <c r="J8" s="28">
        <v>97</v>
      </c>
      <c r="K8" s="28">
        <v>121</v>
      </c>
      <c r="L8" s="28">
        <v>258</v>
      </c>
      <c r="M8" s="28">
        <v>172</v>
      </c>
      <c r="N8" s="28">
        <v>289</v>
      </c>
    </row>
    <row r="9" spans="2:14" ht="15.75" customHeight="1" x14ac:dyDescent="0.15">
      <c r="B9" s="124"/>
      <c r="C9" s="125"/>
      <c r="D9" s="88">
        <v>100</v>
      </c>
      <c r="E9" s="70">
        <v>71.400000000000006</v>
      </c>
      <c r="F9" s="36">
        <v>0.5</v>
      </c>
      <c r="G9" s="36">
        <v>0</v>
      </c>
      <c r="H9" s="36">
        <v>0.9</v>
      </c>
      <c r="I9" s="36">
        <v>0.2</v>
      </c>
      <c r="J9" s="36">
        <v>2.8</v>
      </c>
      <c r="K9" s="36">
        <v>3.5</v>
      </c>
      <c r="L9" s="36">
        <v>7.4</v>
      </c>
      <c r="M9" s="36">
        <v>4.9000000000000004</v>
      </c>
      <c r="N9" s="36">
        <v>8.3000000000000007</v>
      </c>
    </row>
    <row r="10" spans="2:14" ht="15.75" customHeight="1" x14ac:dyDescent="0.15">
      <c r="B10" s="126" t="s">
        <v>429</v>
      </c>
      <c r="C10" s="129" t="s">
        <v>2</v>
      </c>
      <c r="D10" s="51">
        <v>961</v>
      </c>
      <c r="E10" s="48">
        <v>680</v>
      </c>
      <c r="F10" s="40">
        <v>9</v>
      </c>
      <c r="G10" s="40">
        <v>0</v>
      </c>
      <c r="H10" s="40">
        <v>4</v>
      </c>
      <c r="I10" s="40">
        <v>0</v>
      </c>
      <c r="J10" s="40">
        <v>18</v>
      </c>
      <c r="K10" s="40">
        <v>33</v>
      </c>
      <c r="L10" s="40">
        <v>83</v>
      </c>
      <c r="M10" s="40">
        <v>44</v>
      </c>
      <c r="N10" s="40">
        <v>90</v>
      </c>
    </row>
    <row r="11" spans="2:14" ht="15.75" customHeight="1" x14ac:dyDescent="0.15">
      <c r="B11" s="127"/>
      <c r="C11" s="130"/>
      <c r="D11" s="53">
        <v>100</v>
      </c>
      <c r="E11" s="49">
        <v>70.8</v>
      </c>
      <c r="F11" s="35">
        <v>0.9</v>
      </c>
      <c r="G11" s="35">
        <v>0</v>
      </c>
      <c r="H11" s="35">
        <v>0.4</v>
      </c>
      <c r="I11" s="35">
        <v>0</v>
      </c>
      <c r="J11" s="35">
        <v>1.9</v>
      </c>
      <c r="K11" s="35">
        <v>3.4</v>
      </c>
      <c r="L11" s="35">
        <v>8.6</v>
      </c>
      <c r="M11" s="35">
        <v>4.5999999999999996</v>
      </c>
      <c r="N11" s="35">
        <v>9.4</v>
      </c>
    </row>
    <row r="12" spans="2:14" ht="15.75" customHeight="1" x14ac:dyDescent="0.15">
      <c r="B12" s="127"/>
      <c r="C12" s="131" t="s">
        <v>3</v>
      </c>
      <c r="D12" s="54">
        <v>2484</v>
      </c>
      <c r="E12" s="46">
        <v>1783</v>
      </c>
      <c r="F12" s="28">
        <v>9</v>
      </c>
      <c r="G12" s="28">
        <v>1</v>
      </c>
      <c r="H12" s="28">
        <v>26</v>
      </c>
      <c r="I12" s="28">
        <v>8</v>
      </c>
      <c r="J12" s="28">
        <v>77</v>
      </c>
      <c r="K12" s="28">
        <v>88</v>
      </c>
      <c r="L12" s="28">
        <v>171</v>
      </c>
      <c r="M12" s="28">
        <v>127</v>
      </c>
      <c r="N12" s="28">
        <v>194</v>
      </c>
    </row>
    <row r="13" spans="2:14" ht="15.75" customHeight="1" x14ac:dyDescent="0.15">
      <c r="B13" s="128"/>
      <c r="C13" s="132"/>
      <c r="D13" s="52">
        <v>100</v>
      </c>
      <c r="E13" s="47">
        <v>71.8</v>
      </c>
      <c r="F13" s="39">
        <v>0.4</v>
      </c>
      <c r="G13" s="39">
        <v>0</v>
      </c>
      <c r="H13" s="39">
        <v>1</v>
      </c>
      <c r="I13" s="39">
        <v>0.3</v>
      </c>
      <c r="J13" s="39">
        <v>3.1</v>
      </c>
      <c r="K13" s="39">
        <v>3.5</v>
      </c>
      <c r="L13" s="39">
        <v>6.9</v>
      </c>
      <c r="M13" s="39">
        <v>5.0999999999999996</v>
      </c>
      <c r="N13" s="39">
        <v>7.8</v>
      </c>
    </row>
    <row r="14" spans="2:14" ht="15.75" customHeight="1" x14ac:dyDescent="0.15">
      <c r="B14" s="126" t="s">
        <v>4</v>
      </c>
      <c r="C14" s="129" t="s">
        <v>430</v>
      </c>
      <c r="D14" s="51">
        <v>24</v>
      </c>
      <c r="E14" s="48">
        <v>17</v>
      </c>
      <c r="F14" s="40">
        <v>0</v>
      </c>
      <c r="G14" s="40">
        <v>0</v>
      </c>
      <c r="H14" s="40">
        <v>1</v>
      </c>
      <c r="I14" s="40">
        <v>0</v>
      </c>
      <c r="J14" s="40">
        <v>1</v>
      </c>
      <c r="K14" s="40">
        <v>0</v>
      </c>
      <c r="L14" s="40">
        <v>2</v>
      </c>
      <c r="M14" s="40">
        <v>0</v>
      </c>
      <c r="N14" s="40">
        <v>3</v>
      </c>
    </row>
    <row r="15" spans="2:14" ht="15.75" customHeight="1" x14ac:dyDescent="0.15">
      <c r="B15" s="127"/>
      <c r="C15" s="130"/>
      <c r="D15" s="53">
        <v>100</v>
      </c>
      <c r="E15" s="49">
        <v>70.8</v>
      </c>
      <c r="F15" s="35">
        <v>0</v>
      </c>
      <c r="G15" s="35">
        <v>0</v>
      </c>
      <c r="H15" s="35">
        <v>4.2</v>
      </c>
      <c r="I15" s="35">
        <v>0</v>
      </c>
      <c r="J15" s="35">
        <v>4.2</v>
      </c>
      <c r="K15" s="35">
        <v>0</v>
      </c>
      <c r="L15" s="35">
        <v>8.3000000000000007</v>
      </c>
      <c r="M15" s="35">
        <v>0</v>
      </c>
      <c r="N15" s="35">
        <v>12.5</v>
      </c>
    </row>
    <row r="16" spans="2:14" ht="15.75" customHeight="1" x14ac:dyDescent="0.15">
      <c r="B16" s="127"/>
      <c r="C16" s="136" t="s">
        <v>431</v>
      </c>
      <c r="D16" s="54">
        <v>47</v>
      </c>
      <c r="E16" s="46">
        <v>36</v>
      </c>
      <c r="F16" s="28">
        <v>1</v>
      </c>
      <c r="G16" s="28">
        <v>0</v>
      </c>
      <c r="H16" s="28">
        <v>0</v>
      </c>
      <c r="I16" s="28">
        <v>1</v>
      </c>
      <c r="J16" s="28">
        <v>1</v>
      </c>
      <c r="K16" s="28">
        <v>1</v>
      </c>
      <c r="L16" s="28">
        <v>3</v>
      </c>
      <c r="M16" s="28">
        <v>0</v>
      </c>
      <c r="N16" s="28">
        <v>4</v>
      </c>
    </row>
    <row r="17" spans="2:14" ht="15.75" customHeight="1" x14ac:dyDescent="0.15">
      <c r="B17" s="127"/>
      <c r="C17" s="130"/>
      <c r="D17" s="53">
        <v>100</v>
      </c>
      <c r="E17" s="49">
        <v>76.599999999999994</v>
      </c>
      <c r="F17" s="35">
        <v>2.1</v>
      </c>
      <c r="G17" s="35">
        <v>0</v>
      </c>
      <c r="H17" s="35">
        <v>0</v>
      </c>
      <c r="I17" s="35">
        <v>2.1</v>
      </c>
      <c r="J17" s="35">
        <v>2.1</v>
      </c>
      <c r="K17" s="35">
        <v>2.1</v>
      </c>
      <c r="L17" s="35">
        <v>6.4</v>
      </c>
      <c r="M17" s="35">
        <v>0</v>
      </c>
      <c r="N17" s="35">
        <v>8.5</v>
      </c>
    </row>
    <row r="18" spans="2:14" ht="15.75" customHeight="1" x14ac:dyDescent="0.15">
      <c r="B18" s="127"/>
      <c r="C18" s="131" t="s">
        <v>432</v>
      </c>
      <c r="D18" s="54">
        <v>100</v>
      </c>
      <c r="E18" s="46">
        <v>73</v>
      </c>
      <c r="F18" s="28">
        <v>2</v>
      </c>
      <c r="G18" s="28">
        <v>0</v>
      </c>
      <c r="H18" s="28">
        <v>1</v>
      </c>
      <c r="I18" s="28">
        <v>0</v>
      </c>
      <c r="J18" s="28">
        <v>2</v>
      </c>
      <c r="K18" s="28">
        <v>3</v>
      </c>
      <c r="L18" s="28">
        <v>4</v>
      </c>
      <c r="M18" s="28">
        <v>5</v>
      </c>
      <c r="N18" s="28">
        <v>10</v>
      </c>
    </row>
    <row r="19" spans="2:14" ht="15.75" customHeight="1" x14ac:dyDescent="0.15">
      <c r="B19" s="127"/>
      <c r="C19" s="130"/>
      <c r="D19" s="53">
        <v>100</v>
      </c>
      <c r="E19" s="49">
        <v>73</v>
      </c>
      <c r="F19" s="35">
        <v>2</v>
      </c>
      <c r="G19" s="35">
        <v>0</v>
      </c>
      <c r="H19" s="35">
        <v>1</v>
      </c>
      <c r="I19" s="35">
        <v>0</v>
      </c>
      <c r="J19" s="35">
        <v>2</v>
      </c>
      <c r="K19" s="35">
        <v>3</v>
      </c>
      <c r="L19" s="35">
        <v>4</v>
      </c>
      <c r="M19" s="35">
        <v>5</v>
      </c>
      <c r="N19" s="35">
        <v>10</v>
      </c>
    </row>
    <row r="20" spans="2:14" ht="15.75" customHeight="1" x14ac:dyDescent="0.15">
      <c r="B20" s="127"/>
      <c r="C20" s="131" t="s">
        <v>433</v>
      </c>
      <c r="D20" s="54">
        <v>316</v>
      </c>
      <c r="E20" s="46">
        <v>219</v>
      </c>
      <c r="F20" s="28">
        <v>2</v>
      </c>
      <c r="G20" s="28">
        <v>1</v>
      </c>
      <c r="H20" s="28">
        <v>2</v>
      </c>
      <c r="I20" s="28">
        <v>0</v>
      </c>
      <c r="J20" s="28">
        <v>6</v>
      </c>
      <c r="K20" s="28">
        <v>10</v>
      </c>
      <c r="L20" s="28">
        <v>28</v>
      </c>
      <c r="M20" s="28">
        <v>15</v>
      </c>
      <c r="N20" s="28">
        <v>33</v>
      </c>
    </row>
    <row r="21" spans="2:14" ht="15.75" customHeight="1" x14ac:dyDescent="0.15">
      <c r="B21" s="127"/>
      <c r="C21" s="130"/>
      <c r="D21" s="53">
        <v>100</v>
      </c>
      <c r="E21" s="49">
        <v>69.3</v>
      </c>
      <c r="F21" s="35">
        <v>0.6</v>
      </c>
      <c r="G21" s="35">
        <v>0.3</v>
      </c>
      <c r="H21" s="35">
        <v>0.6</v>
      </c>
      <c r="I21" s="35">
        <v>0</v>
      </c>
      <c r="J21" s="35">
        <v>1.9</v>
      </c>
      <c r="K21" s="35">
        <v>3.2</v>
      </c>
      <c r="L21" s="35">
        <v>8.9</v>
      </c>
      <c r="M21" s="35">
        <v>4.7</v>
      </c>
      <c r="N21" s="35">
        <v>10.4</v>
      </c>
    </row>
    <row r="22" spans="2:14" ht="15.75" customHeight="1" x14ac:dyDescent="0.15">
      <c r="B22" s="127"/>
      <c r="C22" s="131" t="s">
        <v>434</v>
      </c>
      <c r="D22" s="54">
        <v>675</v>
      </c>
      <c r="E22" s="46">
        <v>522</v>
      </c>
      <c r="F22" s="28">
        <v>4</v>
      </c>
      <c r="G22" s="28">
        <v>0</v>
      </c>
      <c r="H22" s="28">
        <v>7</v>
      </c>
      <c r="I22" s="28">
        <v>0</v>
      </c>
      <c r="J22" s="28">
        <v>15</v>
      </c>
      <c r="K22" s="28">
        <v>19</v>
      </c>
      <c r="L22" s="28">
        <v>40</v>
      </c>
      <c r="M22" s="28">
        <v>24</v>
      </c>
      <c r="N22" s="28">
        <v>44</v>
      </c>
    </row>
    <row r="23" spans="2:14" ht="15.75" customHeight="1" x14ac:dyDescent="0.15">
      <c r="B23" s="127"/>
      <c r="C23" s="130"/>
      <c r="D23" s="53">
        <v>100</v>
      </c>
      <c r="E23" s="49">
        <v>77.3</v>
      </c>
      <c r="F23" s="35">
        <v>0.6</v>
      </c>
      <c r="G23" s="35">
        <v>0</v>
      </c>
      <c r="H23" s="35">
        <v>1</v>
      </c>
      <c r="I23" s="35">
        <v>0</v>
      </c>
      <c r="J23" s="35">
        <v>2.2000000000000002</v>
      </c>
      <c r="K23" s="35">
        <v>2.8</v>
      </c>
      <c r="L23" s="35">
        <v>5.9</v>
      </c>
      <c r="M23" s="35">
        <v>3.6</v>
      </c>
      <c r="N23" s="35">
        <v>6.5</v>
      </c>
    </row>
    <row r="24" spans="2:14" ht="15.75" customHeight="1" x14ac:dyDescent="0.15">
      <c r="B24" s="127"/>
      <c r="C24" s="131" t="s">
        <v>435</v>
      </c>
      <c r="D24" s="54">
        <v>1130</v>
      </c>
      <c r="E24" s="46">
        <v>806</v>
      </c>
      <c r="F24" s="28">
        <v>7</v>
      </c>
      <c r="G24" s="28">
        <v>0</v>
      </c>
      <c r="H24" s="28">
        <v>11</v>
      </c>
      <c r="I24" s="28">
        <v>3</v>
      </c>
      <c r="J24" s="28">
        <v>34</v>
      </c>
      <c r="K24" s="28">
        <v>40</v>
      </c>
      <c r="L24" s="28">
        <v>81</v>
      </c>
      <c r="M24" s="28">
        <v>62</v>
      </c>
      <c r="N24" s="28">
        <v>86</v>
      </c>
    </row>
    <row r="25" spans="2:14" ht="15.75" customHeight="1" x14ac:dyDescent="0.15">
      <c r="B25" s="127"/>
      <c r="C25" s="130"/>
      <c r="D25" s="53">
        <v>100</v>
      </c>
      <c r="E25" s="49">
        <v>71.3</v>
      </c>
      <c r="F25" s="35">
        <v>0.6</v>
      </c>
      <c r="G25" s="35">
        <v>0</v>
      </c>
      <c r="H25" s="35">
        <v>1</v>
      </c>
      <c r="I25" s="35">
        <v>0.3</v>
      </c>
      <c r="J25" s="35">
        <v>3</v>
      </c>
      <c r="K25" s="35">
        <v>3.5</v>
      </c>
      <c r="L25" s="35">
        <v>7.2</v>
      </c>
      <c r="M25" s="35">
        <v>5.5</v>
      </c>
      <c r="N25" s="35">
        <v>7.6</v>
      </c>
    </row>
    <row r="26" spans="2:14" ht="15.75" customHeight="1" x14ac:dyDescent="0.15">
      <c r="B26" s="127"/>
      <c r="C26" s="131" t="s">
        <v>436</v>
      </c>
      <c r="D26" s="54">
        <v>1119</v>
      </c>
      <c r="E26" s="46">
        <v>770</v>
      </c>
      <c r="F26" s="28">
        <v>2</v>
      </c>
      <c r="G26" s="28">
        <v>0</v>
      </c>
      <c r="H26" s="28">
        <v>8</v>
      </c>
      <c r="I26" s="28">
        <v>4</v>
      </c>
      <c r="J26" s="28">
        <v>35</v>
      </c>
      <c r="K26" s="28">
        <v>46</v>
      </c>
      <c r="L26" s="28">
        <v>93</v>
      </c>
      <c r="M26" s="28">
        <v>61</v>
      </c>
      <c r="N26" s="28">
        <v>100</v>
      </c>
    </row>
    <row r="27" spans="2:14" ht="15.75" customHeight="1" x14ac:dyDescent="0.15">
      <c r="B27" s="128"/>
      <c r="C27" s="132"/>
      <c r="D27" s="52">
        <v>100</v>
      </c>
      <c r="E27" s="47">
        <v>68.8</v>
      </c>
      <c r="F27" s="39">
        <v>0.2</v>
      </c>
      <c r="G27" s="39">
        <v>0</v>
      </c>
      <c r="H27" s="39">
        <v>0.7</v>
      </c>
      <c r="I27" s="39">
        <v>0.4</v>
      </c>
      <c r="J27" s="39">
        <v>3.1</v>
      </c>
      <c r="K27" s="39">
        <v>4.0999999999999996</v>
      </c>
      <c r="L27" s="39">
        <v>8.3000000000000007</v>
      </c>
      <c r="M27" s="39">
        <v>5.5</v>
      </c>
      <c r="N27" s="39">
        <v>8.9</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N9">
    <cfRule type="top10" dxfId="1296" priority="1048" rank="1"/>
  </conditionalFormatting>
  <conditionalFormatting sqref="E11:N11">
    <cfRule type="top10" dxfId="1295" priority="1049" rank="1"/>
  </conditionalFormatting>
  <conditionalFormatting sqref="E13:N13">
    <cfRule type="top10" dxfId="1294" priority="1050" rank="1"/>
  </conditionalFormatting>
  <conditionalFormatting sqref="E15:N15">
    <cfRule type="top10" dxfId="1293" priority="1051" rank="1"/>
  </conditionalFormatting>
  <conditionalFormatting sqref="E17:N17">
    <cfRule type="top10" dxfId="1292" priority="1052" rank="1"/>
  </conditionalFormatting>
  <conditionalFormatting sqref="E19:N19">
    <cfRule type="top10" dxfId="1291" priority="1053" rank="1"/>
  </conditionalFormatting>
  <conditionalFormatting sqref="E21:N21">
    <cfRule type="top10" dxfId="1290" priority="1054" rank="1"/>
  </conditionalFormatting>
  <conditionalFormatting sqref="E23:N23">
    <cfRule type="top10" dxfId="1289" priority="1055" rank="1"/>
  </conditionalFormatting>
  <conditionalFormatting sqref="E25:N25">
    <cfRule type="top10" dxfId="1288" priority="1056" rank="1"/>
  </conditionalFormatting>
  <conditionalFormatting sqref="E27:N27">
    <cfRule type="top10" dxfId="1287" priority="1057" rank="1"/>
  </conditionalFormatting>
  <pageMargins left="0.7" right="0.7" top="0.75" bottom="0.75" header="0.3" footer="0.3"/>
  <pageSetup paperSize="9" orientation="landscape" r:id="rId1"/>
  <headerFooter>
    <oddFooter>&amp;C&amp;P</oddFooter>
  </headerFooter>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613</v>
      </c>
    </row>
    <row r="3" spans="2:11" ht="15.75" customHeight="1" x14ac:dyDescent="0.15">
      <c r="B3" s="1" t="s">
        <v>424</v>
      </c>
    </row>
    <row r="4" spans="2:11" ht="15.75" customHeight="1" x14ac:dyDescent="0.15">
      <c r="B4" s="1" t="s">
        <v>1288</v>
      </c>
    </row>
    <row r="5" spans="2:11" ht="15.75" customHeight="1" x14ac:dyDescent="0.15">
      <c r="B5" s="1" t="s">
        <v>615</v>
      </c>
    </row>
    <row r="6" spans="2:11" ht="4.5" customHeight="1" x14ac:dyDescent="0.15">
      <c r="B6" s="60"/>
      <c r="C6" s="61"/>
      <c r="D6" s="62"/>
      <c r="E6" s="63"/>
      <c r="F6" s="64"/>
      <c r="G6" s="64"/>
      <c r="H6" s="64"/>
      <c r="I6" s="64"/>
      <c r="J6" s="64"/>
      <c r="K6" s="64"/>
    </row>
    <row r="7" spans="2:11" s="2" customFormat="1" ht="118.5" customHeight="1" thickBot="1" x14ac:dyDescent="0.2">
      <c r="B7" s="66"/>
      <c r="C7" s="56" t="s">
        <v>427</v>
      </c>
      <c r="D7" s="57" t="s">
        <v>52</v>
      </c>
      <c r="E7" s="90" t="s">
        <v>661</v>
      </c>
      <c r="F7" s="91" t="s">
        <v>183</v>
      </c>
      <c r="G7" s="91" t="s">
        <v>184</v>
      </c>
      <c r="H7" s="91" t="s">
        <v>674</v>
      </c>
      <c r="I7" s="91" t="s">
        <v>675</v>
      </c>
      <c r="J7" s="91" t="s">
        <v>676</v>
      </c>
      <c r="K7" s="91" t="s">
        <v>53</v>
      </c>
    </row>
    <row r="8" spans="2:11" ht="15.75" customHeight="1" thickTop="1" x14ac:dyDescent="0.15">
      <c r="B8" s="144" t="s">
        <v>428</v>
      </c>
      <c r="C8" s="145"/>
      <c r="D8" s="93">
        <v>3480</v>
      </c>
      <c r="E8" s="46">
        <v>1968</v>
      </c>
      <c r="F8" s="28">
        <v>674</v>
      </c>
      <c r="G8" s="28">
        <v>347</v>
      </c>
      <c r="H8" s="28">
        <v>1010</v>
      </c>
      <c r="I8" s="28">
        <v>1000</v>
      </c>
      <c r="J8" s="28">
        <v>1412</v>
      </c>
      <c r="K8" s="28">
        <v>443</v>
      </c>
    </row>
    <row r="9" spans="2:11" ht="15.75" customHeight="1" x14ac:dyDescent="0.15">
      <c r="B9" s="124"/>
      <c r="C9" s="125"/>
      <c r="D9" s="88">
        <v>100</v>
      </c>
      <c r="E9" s="70">
        <v>56.6</v>
      </c>
      <c r="F9" s="36">
        <v>19.399999999999999</v>
      </c>
      <c r="G9" s="36">
        <v>10</v>
      </c>
      <c r="H9" s="36">
        <v>29</v>
      </c>
      <c r="I9" s="36">
        <v>28.7</v>
      </c>
      <c r="J9" s="36">
        <v>40.6</v>
      </c>
      <c r="K9" s="36">
        <v>12.7</v>
      </c>
    </row>
    <row r="10" spans="2:11" ht="15.75" customHeight="1" x14ac:dyDescent="0.15">
      <c r="B10" s="126" t="s">
        <v>429</v>
      </c>
      <c r="C10" s="129" t="s">
        <v>2</v>
      </c>
      <c r="D10" s="51">
        <v>961</v>
      </c>
      <c r="E10" s="48">
        <v>542</v>
      </c>
      <c r="F10" s="40">
        <v>147</v>
      </c>
      <c r="G10" s="40">
        <v>92</v>
      </c>
      <c r="H10" s="40">
        <v>317</v>
      </c>
      <c r="I10" s="40">
        <v>307</v>
      </c>
      <c r="J10" s="40">
        <v>409</v>
      </c>
      <c r="K10" s="40">
        <v>124</v>
      </c>
    </row>
    <row r="11" spans="2:11" ht="15.75" customHeight="1" x14ac:dyDescent="0.15">
      <c r="B11" s="127"/>
      <c r="C11" s="130"/>
      <c r="D11" s="53">
        <v>100</v>
      </c>
      <c r="E11" s="49">
        <v>56.4</v>
      </c>
      <c r="F11" s="35">
        <v>15.3</v>
      </c>
      <c r="G11" s="35">
        <v>9.6</v>
      </c>
      <c r="H11" s="35">
        <v>33</v>
      </c>
      <c r="I11" s="35">
        <v>31.9</v>
      </c>
      <c r="J11" s="35">
        <v>42.6</v>
      </c>
      <c r="K11" s="35">
        <v>12.9</v>
      </c>
    </row>
    <row r="12" spans="2:11" ht="15.75" customHeight="1" x14ac:dyDescent="0.15">
      <c r="B12" s="127"/>
      <c r="C12" s="131" t="s">
        <v>3</v>
      </c>
      <c r="D12" s="54">
        <v>2484</v>
      </c>
      <c r="E12" s="46">
        <v>1411</v>
      </c>
      <c r="F12" s="28">
        <v>520</v>
      </c>
      <c r="G12" s="28">
        <v>253</v>
      </c>
      <c r="H12" s="28">
        <v>682</v>
      </c>
      <c r="I12" s="28">
        <v>684</v>
      </c>
      <c r="J12" s="28">
        <v>987</v>
      </c>
      <c r="K12" s="28">
        <v>316</v>
      </c>
    </row>
    <row r="13" spans="2:11" ht="15.75" customHeight="1" x14ac:dyDescent="0.15">
      <c r="B13" s="128"/>
      <c r="C13" s="132"/>
      <c r="D13" s="52">
        <v>100</v>
      </c>
      <c r="E13" s="47">
        <v>56.8</v>
      </c>
      <c r="F13" s="39">
        <v>20.9</v>
      </c>
      <c r="G13" s="39">
        <v>10.199999999999999</v>
      </c>
      <c r="H13" s="39">
        <v>27.5</v>
      </c>
      <c r="I13" s="39">
        <v>27.5</v>
      </c>
      <c r="J13" s="39">
        <v>39.700000000000003</v>
      </c>
      <c r="K13" s="39">
        <v>12.7</v>
      </c>
    </row>
    <row r="14" spans="2:11" ht="15.75" customHeight="1" x14ac:dyDescent="0.15">
      <c r="B14" s="126" t="s">
        <v>4</v>
      </c>
      <c r="C14" s="129" t="s">
        <v>430</v>
      </c>
      <c r="D14" s="51">
        <v>24</v>
      </c>
      <c r="E14" s="48">
        <v>11</v>
      </c>
      <c r="F14" s="40">
        <v>4</v>
      </c>
      <c r="G14" s="40">
        <v>7</v>
      </c>
      <c r="H14" s="40">
        <v>10</v>
      </c>
      <c r="I14" s="40">
        <v>4</v>
      </c>
      <c r="J14" s="40">
        <v>11</v>
      </c>
      <c r="K14" s="40">
        <v>2</v>
      </c>
    </row>
    <row r="15" spans="2:11" ht="15.75" customHeight="1" x14ac:dyDescent="0.15">
      <c r="B15" s="127"/>
      <c r="C15" s="130"/>
      <c r="D15" s="53">
        <v>100</v>
      </c>
      <c r="E15" s="49">
        <v>45.8</v>
      </c>
      <c r="F15" s="35">
        <v>16.7</v>
      </c>
      <c r="G15" s="35">
        <v>29.2</v>
      </c>
      <c r="H15" s="35">
        <v>41.7</v>
      </c>
      <c r="I15" s="35">
        <v>16.7</v>
      </c>
      <c r="J15" s="35">
        <v>45.8</v>
      </c>
      <c r="K15" s="35">
        <v>8.3000000000000007</v>
      </c>
    </row>
    <row r="16" spans="2:11" ht="15.75" customHeight="1" x14ac:dyDescent="0.15">
      <c r="B16" s="127"/>
      <c r="C16" s="136" t="s">
        <v>431</v>
      </c>
      <c r="D16" s="54">
        <v>47</v>
      </c>
      <c r="E16" s="46">
        <v>25</v>
      </c>
      <c r="F16" s="28">
        <v>5</v>
      </c>
      <c r="G16" s="28">
        <v>2</v>
      </c>
      <c r="H16" s="28">
        <v>14</v>
      </c>
      <c r="I16" s="28">
        <v>9</v>
      </c>
      <c r="J16" s="28">
        <v>18</v>
      </c>
      <c r="K16" s="28">
        <v>4</v>
      </c>
    </row>
    <row r="17" spans="2:11" ht="15.75" customHeight="1" x14ac:dyDescent="0.15">
      <c r="B17" s="127"/>
      <c r="C17" s="130"/>
      <c r="D17" s="53">
        <v>100</v>
      </c>
      <c r="E17" s="49">
        <v>53.2</v>
      </c>
      <c r="F17" s="35">
        <v>10.6</v>
      </c>
      <c r="G17" s="35">
        <v>4.3</v>
      </c>
      <c r="H17" s="35">
        <v>29.8</v>
      </c>
      <c r="I17" s="35">
        <v>19.100000000000001</v>
      </c>
      <c r="J17" s="35">
        <v>38.299999999999997</v>
      </c>
      <c r="K17" s="35">
        <v>8.5</v>
      </c>
    </row>
    <row r="18" spans="2:11" ht="15.75" customHeight="1" x14ac:dyDescent="0.15">
      <c r="B18" s="127"/>
      <c r="C18" s="131" t="s">
        <v>432</v>
      </c>
      <c r="D18" s="54">
        <v>100</v>
      </c>
      <c r="E18" s="46">
        <v>57</v>
      </c>
      <c r="F18" s="28">
        <v>13</v>
      </c>
      <c r="G18" s="28">
        <v>9</v>
      </c>
      <c r="H18" s="28">
        <v>28</v>
      </c>
      <c r="I18" s="28">
        <v>31</v>
      </c>
      <c r="J18" s="28">
        <v>39</v>
      </c>
      <c r="K18" s="28">
        <v>12</v>
      </c>
    </row>
    <row r="19" spans="2:11" ht="15.75" customHeight="1" x14ac:dyDescent="0.15">
      <c r="B19" s="127"/>
      <c r="C19" s="130"/>
      <c r="D19" s="53">
        <v>100</v>
      </c>
      <c r="E19" s="49">
        <v>57</v>
      </c>
      <c r="F19" s="35">
        <v>13</v>
      </c>
      <c r="G19" s="35">
        <v>9</v>
      </c>
      <c r="H19" s="35">
        <v>28</v>
      </c>
      <c r="I19" s="35">
        <v>31</v>
      </c>
      <c r="J19" s="35">
        <v>39</v>
      </c>
      <c r="K19" s="35">
        <v>12</v>
      </c>
    </row>
    <row r="20" spans="2:11" ht="15.75" customHeight="1" x14ac:dyDescent="0.15">
      <c r="B20" s="127"/>
      <c r="C20" s="131" t="s">
        <v>433</v>
      </c>
      <c r="D20" s="54">
        <v>316</v>
      </c>
      <c r="E20" s="46">
        <v>193</v>
      </c>
      <c r="F20" s="28">
        <v>70</v>
      </c>
      <c r="G20" s="28">
        <v>39</v>
      </c>
      <c r="H20" s="28">
        <v>90</v>
      </c>
      <c r="I20" s="28">
        <v>88</v>
      </c>
      <c r="J20" s="28">
        <v>117</v>
      </c>
      <c r="K20" s="28">
        <v>40</v>
      </c>
    </row>
    <row r="21" spans="2:11" ht="15.75" customHeight="1" x14ac:dyDescent="0.15">
      <c r="B21" s="127"/>
      <c r="C21" s="130"/>
      <c r="D21" s="53">
        <v>100</v>
      </c>
      <c r="E21" s="49">
        <v>61.1</v>
      </c>
      <c r="F21" s="35">
        <v>22.2</v>
      </c>
      <c r="G21" s="35">
        <v>12.3</v>
      </c>
      <c r="H21" s="35">
        <v>28.5</v>
      </c>
      <c r="I21" s="35">
        <v>27.8</v>
      </c>
      <c r="J21" s="35">
        <v>37</v>
      </c>
      <c r="K21" s="35">
        <v>12.7</v>
      </c>
    </row>
    <row r="22" spans="2:11" ht="15.75" customHeight="1" x14ac:dyDescent="0.15">
      <c r="B22" s="127"/>
      <c r="C22" s="131" t="s">
        <v>434</v>
      </c>
      <c r="D22" s="54">
        <v>675</v>
      </c>
      <c r="E22" s="46">
        <v>391</v>
      </c>
      <c r="F22" s="28">
        <v>138</v>
      </c>
      <c r="G22" s="28">
        <v>74</v>
      </c>
      <c r="H22" s="28">
        <v>209</v>
      </c>
      <c r="I22" s="28">
        <v>184</v>
      </c>
      <c r="J22" s="28">
        <v>274</v>
      </c>
      <c r="K22" s="28">
        <v>79</v>
      </c>
    </row>
    <row r="23" spans="2:11" ht="15.75" customHeight="1" x14ac:dyDescent="0.15">
      <c r="B23" s="127"/>
      <c r="C23" s="130"/>
      <c r="D23" s="53">
        <v>100</v>
      </c>
      <c r="E23" s="49">
        <v>57.9</v>
      </c>
      <c r="F23" s="35">
        <v>20.399999999999999</v>
      </c>
      <c r="G23" s="35">
        <v>11</v>
      </c>
      <c r="H23" s="35">
        <v>31</v>
      </c>
      <c r="I23" s="35">
        <v>27.3</v>
      </c>
      <c r="J23" s="35">
        <v>40.6</v>
      </c>
      <c r="K23" s="35">
        <v>11.7</v>
      </c>
    </row>
    <row r="24" spans="2:11" ht="15.75" customHeight="1" x14ac:dyDescent="0.15">
      <c r="B24" s="127"/>
      <c r="C24" s="131" t="s">
        <v>435</v>
      </c>
      <c r="D24" s="54">
        <v>1130</v>
      </c>
      <c r="E24" s="46">
        <v>703</v>
      </c>
      <c r="F24" s="28">
        <v>238</v>
      </c>
      <c r="G24" s="28">
        <v>135</v>
      </c>
      <c r="H24" s="28">
        <v>337</v>
      </c>
      <c r="I24" s="28">
        <v>327</v>
      </c>
      <c r="J24" s="28">
        <v>442</v>
      </c>
      <c r="K24" s="28">
        <v>128</v>
      </c>
    </row>
    <row r="25" spans="2:11" ht="15.75" customHeight="1" x14ac:dyDescent="0.15">
      <c r="B25" s="127"/>
      <c r="C25" s="130"/>
      <c r="D25" s="53">
        <v>100</v>
      </c>
      <c r="E25" s="49">
        <v>62.2</v>
      </c>
      <c r="F25" s="35">
        <v>21.1</v>
      </c>
      <c r="G25" s="35">
        <v>11.9</v>
      </c>
      <c r="H25" s="35">
        <v>29.8</v>
      </c>
      <c r="I25" s="35">
        <v>28.9</v>
      </c>
      <c r="J25" s="35">
        <v>39.1</v>
      </c>
      <c r="K25" s="35">
        <v>11.3</v>
      </c>
    </row>
    <row r="26" spans="2:11" ht="15.75" customHeight="1" x14ac:dyDescent="0.15">
      <c r="B26" s="127"/>
      <c r="C26" s="131" t="s">
        <v>436</v>
      </c>
      <c r="D26" s="54">
        <v>1119</v>
      </c>
      <c r="E26" s="46">
        <v>555</v>
      </c>
      <c r="F26" s="28">
        <v>189</v>
      </c>
      <c r="G26" s="28">
        <v>79</v>
      </c>
      <c r="H26" s="28">
        <v>296</v>
      </c>
      <c r="I26" s="28">
        <v>336</v>
      </c>
      <c r="J26" s="28">
        <v>482</v>
      </c>
      <c r="K26" s="28">
        <v>172</v>
      </c>
    </row>
    <row r="27" spans="2:11" ht="15.75" customHeight="1" x14ac:dyDescent="0.15">
      <c r="B27" s="128"/>
      <c r="C27" s="132"/>
      <c r="D27" s="52">
        <v>100</v>
      </c>
      <c r="E27" s="47">
        <v>49.6</v>
      </c>
      <c r="F27" s="39">
        <v>16.899999999999999</v>
      </c>
      <c r="G27" s="39">
        <v>7.1</v>
      </c>
      <c r="H27" s="39">
        <v>26.5</v>
      </c>
      <c r="I27" s="39">
        <v>30</v>
      </c>
      <c r="J27" s="39">
        <v>43.1</v>
      </c>
      <c r="K27" s="39">
        <v>15.4</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K9">
    <cfRule type="top10" dxfId="1286" priority="1058" rank="1"/>
  </conditionalFormatting>
  <conditionalFormatting sqref="E11:K11">
    <cfRule type="top10" dxfId="1285" priority="1059" rank="1"/>
  </conditionalFormatting>
  <conditionalFormatting sqref="E13:K13">
    <cfRule type="top10" dxfId="1284" priority="1060" rank="1"/>
  </conditionalFormatting>
  <conditionalFormatting sqref="E15:K15">
    <cfRule type="top10" dxfId="1283" priority="1061" rank="1"/>
  </conditionalFormatting>
  <conditionalFormatting sqref="E17:K17">
    <cfRule type="top10" dxfId="1282" priority="1062" rank="1"/>
  </conditionalFormatting>
  <conditionalFormatting sqref="E19:K19">
    <cfRule type="top10" dxfId="1281" priority="1063" rank="1"/>
  </conditionalFormatting>
  <conditionalFormatting sqref="E21:K21">
    <cfRule type="top10" dxfId="1280" priority="1064" rank="1"/>
  </conditionalFormatting>
  <conditionalFormatting sqref="E23:K23">
    <cfRule type="top10" dxfId="1279" priority="1065" rank="1"/>
  </conditionalFormatting>
  <conditionalFormatting sqref="E25:K25">
    <cfRule type="top10" dxfId="1278" priority="1066" rank="1"/>
  </conditionalFormatting>
  <conditionalFormatting sqref="E27:K27">
    <cfRule type="top10" dxfId="1277" priority="1067" rank="1"/>
  </conditionalFormatting>
  <pageMargins left="0.7" right="0.7" top="0.75" bottom="0.75" header="0.3" footer="0.3"/>
  <pageSetup paperSize="9" orientation="landscape" r:id="rId1"/>
  <headerFooter>
    <oddFooter>&amp;C&amp;P</oddFooter>
  </headerFooter>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4" ht="15.75" customHeight="1" x14ac:dyDescent="0.15">
      <c r="B2" s="1" t="s">
        <v>613</v>
      </c>
    </row>
    <row r="3" spans="2:14" ht="15.75" customHeight="1" x14ac:dyDescent="0.15">
      <c r="B3" s="1" t="s">
        <v>424</v>
      </c>
    </row>
    <row r="4" spans="2:14" ht="15.75" customHeight="1" x14ac:dyDescent="0.15">
      <c r="B4" s="1" t="s">
        <v>671</v>
      </c>
    </row>
    <row r="5" spans="2:14" ht="15.75" customHeight="1" x14ac:dyDescent="0.15">
      <c r="B5" s="1" t="s">
        <v>615</v>
      </c>
    </row>
    <row r="6" spans="2:14" ht="4.5" customHeight="1" x14ac:dyDescent="0.15">
      <c r="B6" s="60"/>
      <c r="C6" s="61"/>
      <c r="D6" s="62"/>
      <c r="E6" s="63"/>
      <c r="F6" s="64"/>
      <c r="G6" s="64"/>
      <c r="H6" s="64"/>
      <c r="I6" s="64"/>
      <c r="J6" s="64"/>
      <c r="K6" s="64"/>
      <c r="L6" s="64"/>
      <c r="M6" s="64"/>
      <c r="N6" s="64"/>
    </row>
    <row r="7" spans="2:14" s="2" customFormat="1" ht="118.5" customHeight="1" thickBot="1" x14ac:dyDescent="0.2">
      <c r="B7" s="66"/>
      <c r="C7" s="56" t="s">
        <v>427</v>
      </c>
      <c r="D7" s="57" t="s">
        <v>52</v>
      </c>
      <c r="E7" s="90" t="s">
        <v>662</v>
      </c>
      <c r="F7" s="91" t="s">
        <v>111</v>
      </c>
      <c r="G7" s="91" t="s">
        <v>112</v>
      </c>
      <c r="H7" s="91" t="s">
        <v>16</v>
      </c>
      <c r="I7" s="91" t="s">
        <v>15</v>
      </c>
      <c r="J7" s="91" t="s">
        <v>113</v>
      </c>
      <c r="K7" s="91" t="s">
        <v>114</v>
      </c>
      <c r="L7" s="91" t="s">
        <v>115</v>
      </c>
      <c r="M7" s="91" t="s">
        <v>116</v>
      </c>
      <c r="N7" s="91" t="s">
        <v>53</v>
      </c>
    </row>
    <row r="8" spans="2:14" ht="15.75" customHeight="1" thickTop="1" x14ac:dyDescent="0.15">
      <c r="B8" s="144" t="s">
        <v>428</v>
      </c>
      <c r="C8" s="145"/>
      <c r="D8" s="93">
        <v>3480</v>
      </c>
      <c r="E8" s="46">
        <v>485</v>
      </c>
      <c r="F8" s="28">
        <v>124</v>
      </c>
      <c r="G8" s="28">
        <v>148</v>
      </c>
      <c r="H8" s="28">
        <v>101</v>
      </c>
      <c r="I8" s="28">
        <v>492</v>
      </c>
      <c r="J8" s="28">
        <v>178</v>
      </c>
      <c r="K8" s="28">
        <v>152</v>
      </c>
      <c r="L8" s="28">
        <v>530</v>
      </c>
      <c r="M8" s="28">
        <v>502</v>
      </c>
      <c r="N8" s="28">
        <v>1765</v>
      </c>
    </row>
    <row r="9" spans="2:14" ht="15.75" customHeight="1" x14ac:dyDescent="0.15">
      <c r="B9" s="124"/>
      <c r="C9" s="125"/>
      <c r="D9" s="88">
        <v>100</v>
      </c>
      <c r="E9" s="70">
        <v>13.9</v>
      </c>
      <c r="F9" s="36">
        <v>3.6</v>
      </c>
      <c r="G9" s="36">
        <v>4.3</v>
      </c>
      <c r="H9" s="36">
        <v>2.9</v>
      </c>
      <c r="I9" s="36">
        <v>14.1</v>
      </c>
      <c r="J9" s="36">
        <v>5.0999999999999996</v>
      </c>
      <c r="K9" s="36">
        <v>4.4000000000000004</v>
      </c>
      <c r="L9" s="36">
        <v>15.2</v>
      </c>
      <c r="M9" s="36">
        <v>14.4</v>
      </c>
      <c r="N9" s="36">
        <v>50.7</v>
      </c>
    </row>
    <row r="10" spans="2:14" ht="15.75" customHeight="1" x14ac:dyDescent="0.15">
      <c r="B10" s="126" t="s">
        <v>429</v>
      </c>
      <c r="C10" s="129" t="s">
        <v>2</v>
      </c>
      <c r="D10" s="51">
        <v>961</v>
      </c>
      <c r="E10" s="48">
        <v>143</v>
      </c>
      <c r="F10" s="40">
        <v>41</v>
      </c>
      <c r="G10" s="40">
        <v>37</v>
      </c>
      <c r="H10" s="40">
        <v>38</v>
      </c>
      <c r="I10" s="40">
        <v>160</v>
      </c>
      <c r="J10" s="40">
        <v>50</v>
      </c>
      <c r="K10" s="40">
        <v>46</v>
      </c>
      <c r="L10" s="40">
        <v>169</v>
      </c>
      <c r="M10" s="40">
        <v>131</v>
      </c>
      <c r="N10" s="40">
        <v>470</v>
      </c>
    </row>
    <row r="11" spans="2:14" ht="15.75" customHeight="1" x14ac:dyDescent="0.15">
      <c r="B11" s="127"/>
      <c r="C11" s="130"/>
      <c r="D11" s="53">
        <v>100</v>
      </c>
      <c r="E11" s="49">
        <v>14.9</v>
      </c>
      <c r="F11" s="35">
        <v>4.3</v>
      </c>
      <c r="G11" s="35">
        <v>3.9</v>
      </c>
      <c r="H11" s="35">
        <v>4</v>
      </c>
      <c r="I11" s="35">
        <v>16.600000000000001</v>
      </c>
      <c r="J11" s="35">
        <v>5.2</v>
      </c>
      <c r="K11" s="35">
        <v>4.8</v>
      </c>
      <c r="L11" s="35">
        <v>17.600000000000001</v>
      </c>
      <c r="M11" s="35">
        <v>13.6</v>
      </c>
      <c r="N11" s="35">
        <v>48.9</v>
      </c>
    </row>
    <row r="12" spans="2:14" ht="15.75" customHeight="1" x14ac:dyDescent="0.15">
      <c r="B12" s="127"/>
      <c r="C12" s="131" t="s">
        <v>3</v>
      </c>
      <c r="D12" s="54">
        <v>2484</v>
      </c>
      <c r="E12" s="46">
        <v>339</v>
      </c>
      <c r="F12" s="28">
        <v>82</v>
      </c>
      <c r="G12" s="28">
        <v>109</v>
      </c>
      <c r="H12" s="28">
        <v>63</v>
      </c>
      <c r="I12" s="28">
        <v>330</v>
      </c>
      <c r="J12" s="28">
        <v>128</v>
      </c>
      <c r="K12" s="28">
        <v>105</v>
      </c>
      <c r="L12" s="28">
        <v>359</v>
      </c>
      <c r="M12" s="28">
        <v>365</v>
      </c>
      <c r="N12" s="28">
        <v>1274</v>
      </c>
    </row>
    <row r="13" spans="2:14" ht="15.75" customHeight="1" x14ac:dyDescent="0.15">
      <c r="B13" s="128"/>
      <c r="C13" s="132"/>
      <c r="D13" s="52">
        <v>100</v>
      </c>
      <c r="E13" s="47">
        <v>13.6</v>
      </c>
      <c r="F13" s="39">
        <v>3.3</v>
      </c>
      <c r="G13" s="39">
        <v>4.4000000000000004</v>
      </c>
      <c r="H13" s="39">
        <v>2.5</v>
      </c>
      <c r="I13" s="39">
        <v>13.3</v>
      </c>
      <c r="J13" s="39">
        <v>5.2</v>
      </c>
      <c r="K13" s="39">
        <v>4.2</v>
      </c>
      <c r="L13" s="39">
        <v>14.5</v>
      </c>
      <c r="M13" s="39">
        <v>14.7</v>
      </c>
      <c r="N13" s="39">
        <v>51.3</v>
      </c>
    </row>
    <row r="14" spans="2:14" ht="15.75" customHeight="1" x14ac:dyDescent="0.15">
      <c r="B14" s="126" t="s">
        <v>4</v>
      </c>
      <c r="C14" s="129" t="s">
        <v>430</v>
      </c>
      <c r="D14" s="51">
        <v>24</v>
      </c>
      <c r="E14" s="48">
        <v>1</v>
      </c>
      <c r="F14" s="40">
        <v>1</v>
      </c>
      <c r="G14" s="40">
        <v>2</v>
      </c>
      <c r="H14" s="40">
        <v>0</v>
      </c>
      <c r="I14" s="40">
        <v>4</v>
      </c>
      <c r="J14" s="40">
        <v>1</v>
      </c>
      <c r="K14" s="40">
        <v>2</v>
      </c>
      <c r="L14" s="40">
        <v>2</v>
      </c>
      <c r="M14" s="40">
        <v>4</v>
      </c>
      <c r="N14" s="40">
        <v>14</v>
      </c>
    </row>
    <row r="15" spans="2:14" ht="15.75" customHeight="1" x14ac:dyDescent="0.15">
      <c r="B15" s="127"/>
      <c r="C15" s="130"/>
      <c r="D15" s="53">
        <v>100</v>
      </c>
      <c r="E15" s="49">
        <v>4.2</v>
      </c>
      <c r="F15" s="35">
        <v>4.2</v>
      </c>
      <c r="G15" s="35">
        <v>8.3000000000000007</v>
      </c>
      <c r="H15" s="35">
        <v>0</v>
      </c>
      <c r="I15" s="35">
        <v>16.7</v>
      </c>
      <c r="J15" s="35">
        <v>4.2</v>
      </c>
      <c r="K15" s="35">
        <v>8.3000000000000007</v>
      </c>
      <c r="L15" s="35">
        <v>8.3000000000000007</v>
      </c>
      <c r="M15" s="35">
        <v>16.7</v>
      </c>
      <c r="N15" s="35">
        <v>58.3</v>
      </c>
    </row>
    <row r="16" spans="2:14" ht="15.75" customHeight="1" x14ac:dyDescent="0.15">
      <c r="B16" s="127"/>
      <c r="C16" s="136" t="s">
        <v>431</v>
      </c>
      <c r="D16" s="54">
        <v>47</v>
      </c>
      <c r="E16" s="46">
        <v>10</v>
      </c>
      <c r="F16" s="28">
        <v>4</v>
      </c>
      <c r="G16" s="28">
        <v>2</v>
      </c>
      <c r="H16" s="28">
        <v>3</v>
      </c>
      <c r="I16" s="28">
        <v>6</v>
      </c>
      <c r="J16" s="28">
        <v>5</v>
      </c>
      <c r="K16" s="28">
        <v>4</v>
      </c>
      <c r="L16" s="28">
        <v>11</v>
      </c>
      <c r="M16" s="28">
        <v>3</v>
      </c>
      <c r="N16" s="28">
        <v>26</v>
      </c>
    </row>
    <row r="17" spans="2:14" ht="15.75" customHeight="1" x14ac:dyDescent="0.15">
      <c r="B17" s="127"/>
      <c r="C17" s="130"/>
      <c r="D17" s="53">
        <v>100</v>
      </c>
      <c r="E17" s="49">
        <v>21.3</v>
      </c>
      <c r="F17" s="35">
        <v>8.5</v>
      </c>
      <c r="G17" s="35">
        <v>4.3</v>
      </c>
      <c r="H17" s="35">
        <v>6.4</v>
      </c>
      <c r="I17" s="35">
        <v>12.8</v>
      </c>
      <c r="J17" s="35">
        <v>10.6</v>
      </c>
      <c r="K17" s="35">
        <v>8.5</v>
      </c>
      <c r="L17" s="35">
        <v>23.4</v>
      </c>
      <c r="M17" s="35">
        <v>6.4</v>
      </c>
      <c r="N17" s="35">
        <v>55.3</v>
      </c>
    </row>
    <row r="18" spans="2:14" ht="15.75" customHeight="1" x14ac:dyDescent="0.15">
      <c r="B18" s="127"/>
      <c r="C18" s="131" t="s">
        <v>432</v>
      </c>
      <c r="D18" s="54">
        <v>100</v>
      </c>
      <c r="E18" s="46">
        <v>14</v>
      </c>
      <c r="F18" s="28">
        <v>7</v>
      </c>
      <c r="G18" s="28">
        <v>9</v>
      </c>
      <c r="H18" s="28">
        <v>5</v>
      </c>
      <c r="I18" s="28">
        <v>15</v>
      </c>
      <c r="J18" s="28">
        <v>7</v>
      </c>
      <c r="K18" s="28">
        <v>6</v>
      </c>
      <c r="L18" s="28">
        <v>16</v>
      </c>
      <c r="M18" s="28">
        <v>11</v>
      </c>
      <c r="N18" s="28">
        <v>55</v>
      </c>
    </row>
    <row r="19" spans="2:14" ht="15.75" customHeight="1" x14ac:dyDescent="0.15">
      <c r="B19" s="127"/>
      <c r="C19" s="130"/>
      <c r="D19" s="53">
        <v>100</v>
      </c>
      <c r="E19" s="49">
        <v>14</v>
      </c>
      <c r="F19" s="35">
        <v>7</v>
      </c>
      <c r="G19" s="35">
        <v>9</v>
      </c>
      <c r="H19" s="35">
        <v>5</v>
      </c>
      <c r="I19" s="35">
        <v>15</v>
      </c>
      <c r="J19" s="35">
        <v>7</v>
      </c>
      <c r="K19" s="35">
        <v>6</v>
      </c>
      <c r="L19" s="35">
        <v>16</v>
      </c>
      <c r="M19" s="35">
        <v>11</v>
      </c>
      <c r="N19" s="35">
        <v>55</v>
      </c>
    </row>
    <row r="20" spans="2:14" ht="15.75" customHeight="1" x14ac:dyDescent="0.15">
      <c r="B20" s="127"/>
      <c r="C20" s="131" t="s">
        <v>433</v>
      </c>
      <c r="D20" s="54">
        <v>316</v>
      </c>
      <c r="E20" s="46">
        <v>51</v>
      </c>
      <c r="F20" s="28">
        <v>11</v>
      </c>
      <c r="G20" s="28">
        <v>12</v>
      </c>
      <c r="H20" s="28">
        <v>11</v>
      </c>
      <c r="I20" s="28">
        <v>52</v>
      </c>
      <c r="J20" s="28">
        <v>16</v>
      </c>
      <c r="K20" s="28">
        <v>20</v>
      </c>
      <c r="L20" s="28">
        <v>48</v>
      </c>
      <c r="M20" s="28">
        <v>47</v>
      </c>
      <c r="N20" s="28">
        <v>153</v>
      </c>
    </row>
    <row r="21" spans="2:14" ht="15.75" customHeight="1" x14ac:dyDescent="0.15">
      <c r="B21" s="127"/>
      <c r="C21" s="130"/>
      <c r="D21" s="53">
        <v>100</v>
      </c>
      <c r="E21" s="49">
        <v>16.100000000000001</v>
      </c>
      <c r="F21" s="35">
        <v>3.5</v>
      </c>
      <c r="G21" s="35">
        <v>3.8</v>
      </c>
      <c r="H21" s="35">
        <v>3.5</v>
      </c>
      <c r="I21" s="35">
        <v>16.5</v>
      </c>
      <c r="J21" s="35">
        <v>5.0999999999999996</v>
      </c>
      <c r="K21" s="35">
        <v>6.3</v>
      </c>
      <c r="L21" s="35">
        <v>15.2</v>
      </c>
      <c r="M21" s="35">
        <v>14.9</v>
      </c>
      <c r="N21" s="35">
        <v>48.4</v>
      </c>
    </row>
    <row r="22" spans="2:14" ht="15.75" customHeight="1" x14ac:dyDescent="0.15">
      <c r="B22" s="127"/>
      <c r="C22" s="131" t="s">
        <v>434</v>
      </c>
      <c r="D22" s="54">
        <v>675</v>
      </c>
      <c r="E22" s="46">
        <v>92</v>
      </c>
      <c r="F22" s="28">
        <v>36</v>
      </c>
      <c r="G22" s="28">
        <v>35</v>
      </c>
      <c r="H22" s="28">
        <v>18</v>
      </c>
      <c r="I22" s="28">
        <v>97</v>
      </c>
      <c r="J22" s="28">
        <v>41</v>
      </c>
      <c r="K22" s="28">
        <v>32</v>
      </c>
      <c r="L22" s="28">
        <v>98</v>
      </c>
      <c r="M22" s="28">
        <v>100</v>
      </c>
      <c r="N22" s="28">
        <v>343</v>
      </c>
    </row>
    <row r="23" spans="2:14" ht="15.75" customHeight="1" x14ac:dyDescent="0.15">
      <c r="B23" s="127"/>
      <c r="C23" s="130"/>
      <c r="D23" s="53">
        <v>100</v>
      </c>
      <c r="E23" s="49">
        <v>13.6</v>
      </c>
      <c r="F23" s="35">
        <v>5.3</v>
      </c>
      <c r="G23" s="35">
        <v>5.2</v>
      </c>
      <c r="H23" s="35">
        <v>2.7</v>
      </c>
      <c r="I23" s="35">
        <v>14.4</v>
      </c>
      <c r="J23" s="35">
        <v>6.1</v>
      </c>
      <c r="K23" s="35">
        <v>4.7</v>
      </c>
      <c r="L23" s="35">
        <v>14.5</v>
      </c>
      <c r="M23" s="35">
        <v>14.8</v>
      </c>
      <c r="N23" s="35">
        <v>50.8</v>
      </c>
    </row>
    <row r="24" spans="2:14" ht="15.75" customHeight="1" x14ac:dyDescent="0.15">
      <c r="B24" s="127"/>
      <c r="C24" s="131" t="s">
        <v>435</v>
      </c>
      <c r="D24" s="54">
        <v>1130</v>
      </c>
      <c r="E24" s="46">
        <v>164</v>
      </c>
      <c r="F24" s="28">
        <v>32</v>
      </c>
      <c r="G24" s="28">
        <v>44</v>
      </c>
      <c r="H24" s="28">
        <v>28</v>
      </c>
      <c r="I24" s="28">
        <v>157</v>
      </c>
      <c r="J24" s="28">
        <v>54</v>
      </c>
      <c r="K24" s="28">
        <v>54</v>
      </c>
      <c r="L24" s="28">
        <v>181</v>
      </c>
      <c r="M24" s="28">
        <v>159</v>
      </c>
      <c r="N24" s="28">
        <v>566</v>
      </c>
    </row>
    <row r="25" spans="2:14" ht="15.75" customHeight="1" x14ac:dyDescent="0.15">
      <c r="B25" s="127"/>
      <c r="C25" s="130"/>
      <c r="D25" s="53">
        <v>100</v>
      </c>
      <c r="E25" s="49">
        <v>14.5</v>
      </c>
      <c r="F25" s="35">
        <v>2.8</v>
      </c>
      <c r="G25" s="35">
        <v>3.9</v>
      </c>
      <c r="H25" s="35">
        <v>2.5</v>
      </c>
      <c r="I25" s="35">
        <v>13.9</v>
      </c>
      <c r="J25" s="35">
        <v>4.8</v>
      </c>
      <c r="K25" s="35">
        <v>4.8</v>
      </c>
      <c r="L25" s="35">
        <v>16</v>
      </c>
      <c r="M25" s="35">
        <v>14.1</v>
      </c>
      <c r="N25" s="35">
        <v>50.1</v>
      </c>
    </row>
    <row r="26" spans="2:14" ht="15.75" customHeight="1" x14ac:dyDescent="0.15">
      <c r="B26" s="127"/>
      <c r="C26" s="131" t="s">
        <v>436</v>
      </c>
      <c r="D26" s="54">
        <v>1119</v>
      </c>
      <c r="E26" s="46">
        <v>145</v>
      </c>
      <c r="F26" s="28">
        <v>31</v>
      </c>
      <c r="G26" s="28">
        <v>41</v>
      </c>
      <c r="H26" s="28">
        <v>33</v>
      </c>
      <c r="I26" s="28">
        <v>151</v>
      </c>
      <c r="J26" s="28">
        <v>51</v>
      </c>
      <c r="K26" s="28">
        <v>33</v>
      </c>
      <c r="L26" s="28">
        <v>167</v>
      </c>
      <c r="M26" s="28">
        <v>169</v>
      </c>
      <c r="N26" s="28">
        <v>568</v>
      </c>
    </row>
    <row r="27" spans="2:14" ht="15.75" customHeight="1" x14ac:dyDescent="0.15">
      <c r="B27" s="128"/>
      <c r="C27" s="132"/>
      <c r="D27" s="52">
        <v>100</v>
      </c>
      <c r="E27" s="47">
        <v>13</v>
      </c>
      <c r="F27" s="39">
        <v>2.8</v>
      </c>
      <c r="G27" s="39">
        <v>3.7</v>
      </c>
      <c r="H27" s="39">
        <v>2.9</v>
      </c>
      <c r="I27" s="39">
        <v>13.5</v>
      </c>
      <c r="J27" s="39">
        <v>4.5999999999999996</v>
      </c>
      <c r="K27" s="39">
        <v>2.9</v>
      </c>
      <c r="L27" s="39">
        <v>14.9</v>
      </c>
      <c r="M27" s="39">
        <v>15.1</v>
      </c>
      <c r="N27" s="39">
        <v>50.8</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N9">
    <cfRule type="top10" dxfId="1276" priority="1068" rank="1"/>
  </conditionalFormatting>
  <conditionalFormatting sqref="E11:N11">
    <cfRule type="top10" dxfId="1275" priority="1069" rank="1"/>
  </conditionalFormatting>
  <conditionalFormatting sqref="E13:N13">
    <cfRule type="top10" dxfId="1274" priority="1070" rank="1"/>
  </conditionalFormatting>
  <conditionalFormatting sqref="E15:N15">
    <cfRule type="top10" dxfId="1273" priority="1071" rank="1"/>
  </conditionalFormatting>
  <conditionalFormatting sqref="E17:N17">
    <cfRule type="top10" dxfId="1272" priority="1072" rank="1"/>
  </conditionalFormatting>
  <conditionalFormatting sqref="E19:N19">
    <cfRule type="top10" dxfId="1271" priority="1073" rank="1"/>
  </conditionalFormatting>
  <conditionalFormatting sqref="E21:N21">
    <cfRule type="top10" dxfId="1270" priority="1074" rank="1"/>
  </conditionalFormatting>
  <conditionalFormatting sqref="E23:N23">
    <cfRule type="top10" dxfId="1269" priority="1075" rank="1"/>
  </conditionalFormatting>
  <conditionalFormatting sqref="E25:N25">
    <cfRule type="top10" dxfId="1268" priority="1076" rank="1"/>
  </conditionalFormatting>
  <conditionalFormatting sqref="E27:N27">
    <cfRule type="top10" dxfId="1267" priority="1077" rank="1"/>
  </conditionalFormatting>
  <pageMargins left="0.7" right="0.7" top="0.75" bottom="0.75" header="0.3" footer="0.3"/>
  <pageSetup paperSize="9" orientation="landscape" r:id="rId1"/>
  <headerFooter>
    <oddFooter>&amp;C&amp;P</oddFooter>
  </headerFooter>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4" ht="15.75" customHeight="1" x14ac:dyDescent="0.15">
      <c r="B2" s="1" t="s">
        <v>613</v>
      </c>
    </row>
    <row r="3" spans="2:14" ht="15.75" customHeight="1" x14ac:dyDescent="0.15">
      <c r="B3" s="1" t="s">
        <v>424</v>
      </c>
    </row>
    <row r="4" spans="2:14" ht="15.75" customHeight="1" x14ac:dyDescent="0.15">
      <c r="B4" s="1" t="s">
        <v>672</v>
      </c>
    </row>
    <row r="5" spans="2:14" ht="15.75" customHeight="1" x14ac:dyDescent="0.15">
      <c r="B5" s="1" t="s">
        <v>615</v>
      </c>
    </row>
    <row r="6" spans="2:14" ht="4.5" customHeight="1" x14ac:dyDescent="0.15">
      <c r="B6" s="60"/>
      <c r="C6" s="61"/>
      <c r="D6" s="62"/>
      <c r="E6" s="63"/>
      <c r="F6" s="64"/>
      <c r="G6" s="64"/>
      <c r="H6" s="64"/>
      <c r="I6" s="64"/>
      <c r="J6" s="64"/>
      <c r="K6" s="64"/>
      <c r="L6" s="64"/>
      <c r="M6" s="64"/>
      <c r="N6" s="64"/>
    </row>
    <row r="7" spans="2:14" s="2" customFormat="1" ht="118.5" customHeight="1" thickBot="1" x14ac:dyDescent="0.2">
      <c r="B7" s="66"/>
      <c r="C7" s="56" t="s">
        <v>427</v>
      </c>
      <c r="D7" s="57" t="s">
        <v>52</v>
      </c>
      <c r="E7" s="90" t="s">
        <v>663</v>
      </c>
      <c r="F7" s="91" t="s">
        <v>111</v>
      </c>
      <c r="G7" s="91" t="s">
        <v>112</v>
      </c>
      <c r="H7" s="91" t="s">
        <v>16</v>
      </c>
      <c r="I7" s="91" t="s">
        <v>15</v>
      </c>
      <c r="J7" s="91" t="s">
        <v>113</v>
      </c>
      <c r="K7" s="91" t="s">
        <v>114</v>
      </c>
      <c r="L7" s="91" t="s">
        <v>115</v>
      </c>
      <c r="M7" s="91" t="s">
        <v>116</v>
      </c>
      <c r="N7" s="91" t="s">
        <v>53</v>
      </c>
    </row>
    <row r="8" spans="2:14" ht="15.75" customHeight="1" thickTop="1" x14ac:dyDescent="0.15">
      <c r="B8" s="144" t="s">
        <v>428</v>
      </c>
      <c r="C8" s="145"/>
      <c r="D8" s="93">
        <v>3480</v>
      </c>
      <c r="E8" s="46">
        <v>1163</v>
      </c>
      <c r="F8" s="28">
        <v>212</v>
      </c>
      <c r="G8" s="28">
        <v>215</v>
      </c>
      <c r="H8" s="28">
        <v>505</v>
      </c>
      <c r="I8" s="28">
        <v>1433</v>
      </c>
      <c r="J8" s="28">
        <v>312</v>
      </c>
      <c r="K8" s="28">
        <v>301</v>
      </c>
      <c r="L8" s="28">
        <v>1045</v>
      </c>
      <c r="M8" s="28">
        <v>302</v>
      </c>
      <c r="N8" s="28">
        <v>1025</v>
      </c>
    </row>
    <row r="9" spans="2:14" ht="15.75" customHeight="1" x14ac:dyDescent="0.15">
      <c r="B9" s="124"/>
      <c r="C9" s="125"/>
      <c r="D9" s="88">
        <v>100</v>
      </c>
      <c r="E9" s="70">
        <v>33.4</v>
      </c>
      <c r="F9" s="36">
        <v>6.1</v>
      </c>
      <c r="G9" s="36">
        <v>6.2</v>
      </c>
      <c r="H9" s="36">
        <v>14.5</v>
      </c>
      <c r="I9" s="36">
        <v>41.2</v>
      </c>
      <c r="J9" s="36">
        <v>9</v>
      </c>
      <c r="K9" s="36">
        <v>8.6</v>
      </c>
      <c r="L9" s="36">
        <v>30</v>
      </c>
      <c r="M9" s="36">
        <v>8.6999999999999993</v>
      </c>
      <c r="N9" s="36">
        <v>29.5</v>
      </c>
    </row>
    <row r="10" spans="2:14" ht="15.75" customHeight="1" x14ac:dyDescent="0.15">
      <c r="B10" s="126" t="s">
        <v>429</v>
      </c>
      <c r="C10" s="129" t="s">
        <v>2</v>
      </c>
      <c r="D10" s="51">
        <v>961</v>
      </c>
      <c r="E10" s="48">
        <v>338</v>
      </c>
      <c r="F10" s="40">
        <v>63</v>
      </c>
      <c r="G10" s="40">
        <v>54</v>
      </c>
      <c r="H10" s="40">
        <v>148</v>
      </c>
      <c r="I10" s="40">
        <v>419</v>
      </c>
      <c r="J10" s="40">
        <v>104</v>
      </c>
      <c r="K10" s="40">
        <v>97</v>
      </c>
      <c r="L10" s="40">
        <v>293</v>
      </c>
      <c r="M10" s="40">
        <v>81</v>
      </c>
      <c r="N10" s="40">
        <v>278</v>
      </c>
    </row>
    <row r="11" spans="2:14" ht="15.75" customHeight="1" x14ac:dyDescent="0.15">
      <c r="B11" s="127"/>
      <c r="C11" s="130"/>
      <c r="D11" s="53">
        <v>100</v>
      </c>
      <c r="E11" s="49">
        <v>35.200000000000003</v>
      </c>
      <c r="F11" s="35">
        <v>6.6</v>
      </c>
      <c r="G11" s="35">
        <v>5.6</v>
      </c>
      <c r="H11" s="35">
        <v>15.4</v>
      </c>
      <c r="I11" s="35">
        <v>43.6</v>
      </c>
      <c r="J11" s="35">
        <v>10.8</v>
      </c>
      <c r="K11" s="35">
        <v>10.1</v>
      </c>
      <c r="L11" s="35">
        <v>30.5</v>
      </c>
      <c r="M11" s="35">
        <v>8.4</v>
      </c>
      <c r="N11" s="35">
        <v>28.9</v>
      </c>
    </row>
    <row r="12" spans="2:14" ht="15.75" customHeight="1" x14ac:dyDescent="0.15">
      <c r="B12" s="127"/>
      <c r="C12" s="131" t="s">
        <v>3</v>
      </c>
      <c r="D12" s="54">
        <v>2484</v>
      </c>
      <c r="E12" s="46">
        <v>814</v>
      </c>
      <c r="F12" s="28">
        <v>148</v>
      </c>
      <c r="G12" s="28">
        <v>161</v>
      </c>
      <c r="H12" s="28">
        <v>349</v>
      </c>
      <c r="I12" s="28">
        <v>1001</v>
      </c>
      <c r="J12" s="28">
        <v>205</v>
      </c>
      <c r="K12" s="28">
        <v>200</v>
      </c>
      <c r="L12" s="28">
        <v>747</v>
      </c>
      <c r="M12" s="28">
        <v>217</v>
      </c>
      <c r="N12" s="28">
        <v>734</v>
      </c>
    </row>
    <row r="13" spans="2:14" ht="15.75" customHeight="1" x14ac:dyDescent="0.15">
      <c r="B13" s="128"/>
      <c r="C13" s="132"/>
      <c r="D13" s="52">
        <v>100</v>
      </c>
      <c r="E13" s="47">
        <v>32.799999999999997</v>
      </c>
      <c r="F13" s="39">
        <v>6</v>
      </c>
      <c r="G13" s="39">
        <v>6.5</v>
      </c>
      <c r="H13" s="39">
        <v>14</v>
      </c>
      <c r="I13" s="39">
        <v>40.299999999999997</v>
      </c>
      <c r="J13" s="39">
        <v>8.3000000000000007</v>
      </c>
      <c r="K13" s="39">
        <v>8.1</v>
      </c>
      <c r="L13" s="39">
        <v>30.1</v>
      </c>
      <c r="M13" s="39">
        <v>8.6999999999999993</v>
      </c>
      <c r="N13" s="39">
        <v>29.5</v>
      </c>
    </row>
    <row r="14" spans="2:14" ht="15.75" customHeight="1" x14ac:dyDescent="0.15">
      <c r="B14" s="126" t="s">
        <v>4</v>
      </c>
      <c r="C14" s="129" t="s">
        <v>430</v>
      </c>
      <c r="D14" s="51">
        <v>24</v>
      </c>
      <c r="E14" s="48">
        <v>11</v>
      </c>
      <c r="F14" s="40">
        <v>5</v>
      </c>
      <c r="G14" s="40">
        <v>4</v>
      </c>
      <c r="H14" s="40">
        <v>6</v>
      </c>
      <c r="I14" s="40">
        <v>12</v>
      </c>
      <c r="J14" s="40">
        <v>6</v>
      </c>
      <c r="K14" s="40">
        <v>8</v>
      </c>
      <c r="L14" s="40">
        <v>13</v>
      </c>
      <c r="M14" s="40">
        <v>2</v>
      </c>
      <c r="N14" s="40">
        <v>5</v>
      </c>
    </row>
    <row r="15" spans="2:14" ht="15.75" customHeight="1" x14ac:dyDescent="0.15">
      <c r="B15" s="127"/>
      <c r="C15" s="130"/>
      <c r="D15" s="53">
        <v>100</v>
      </c>
      <c r="E15" s="49">
        <v>45.8</v>
      </c>
      <c r="F15" s="35">
        <v>20.8</v>
      </c>
      <c r="G15" s="35">
        <v>16.7</v>
      </c>
      <c r="H15" s="35">
        <v>25</v>
      </c>
      <c r="I15" s="35">
        <v>50</v>
      </c>
      <c r="J15" s="35">
        <v>25</v>
      </c>
      <c r="K15" s="35">
        <v>33.299999999999997</v>
      </c>
      <c r="L15" s="35">
        <v>54.2</v>
      </c>
      <c r="M15" s="35">
        <v>8.3000000000000007</v>
      </c>
      <c r="N15" s="35">
        <v>20.8</v>
      </c>
    </row>
    <row r="16" spans="2:14" ht="15.75" customHeight="1" x14ac:dyDescent="0.15">
      <c r="B16" s="127"/>
      <c r="C16" s="136" t="s">
        <v>431</v>
      </c>
      <c r="D16" s="54">
        <v>47</v>
      </c>
      <c r="E16" s="46">
        <v>15</v>
      </c>
      <c r="F16" s="28">
        <v>3</v>
      </c>
      <c r="G16" s="28">
        <v>7</v>
      </c>
      <c r="H16" s="28">
        <v>3</v>
      </c>
      <c r="I16" s="28">
        <v>16</v>
      </c>
      <c r="J16" s="28">
        <v>4</v>
      </c>
      <c r="K16" s="28">
        <v>7</v>
      </c>
      <c r="L16" s="28">
        <v>13</v>
      </c>
      <c r="M16" s="28">
        <v>2</v>
      </c>
      <c r="N16" s="28">
        <v>17</v>
      </c>
    </row>
    <row r="17" spans="2:14" ht="15.75" customHeight="1" x14ac:dyDescent="0.15">
      <c r="B17" s="127"/>
      <c r="C17" s="130"/>
      <c r="D17" s="53">
        <v>100</v>
      </c>
      <c r="E17" s="49">
        <v>31.9</v>
      </c>
      <c r="F17" s="35">
        <v>6.4</v>
      </c>
      <c r="G17" s="35">
        <v>14.9</v>
      </c>
      <c r="H17" s="35">
        <v>6.4</v>
      </c>
      <c r="I17" s="35">
        <v>34</v>
      </c>
      <c r="J17" s="35">
        <v>8.5</v>
      </c>
      <c r="K17" s="35">
        <v>14.9</v>
      </c>
      <c r="L17" s="35">
        <v>27.7</v>
      </c>
      <c r="M17" s="35">
        <v>4.3</v>
      </c>
      <c r="N17" s="35">
        <v>36.200000000000003</v>
      </c>
    </row>
    <row r="18" spans="2:14" ht="15.75" customHeight="1" x14ac:dyDescent="0.15">
      <c r="B18" s="127"/>
      <c r="C18" s="131" t="s">
        <v>432</v>
      </c>
      <c r="D18" s="54">
        <v>100</v>
      </c>
      <c r="E18" s="46">
        <v>30</v>
      </c>
      <c r="F18" s="28">
        <v>11</v>
      </c>
      <c r="G18" s="28">
        <v>14</v>
      </c>
      <c r="H18" s="28">
        <v>15</v>
      </c>
      <c r="I18" s="28">
        <v>35</v>
      </c>
      <c r="J18" s="28">
        <v>15</v>
      </c>
      <c r="K18" s="28">
        <v>13</v>
      </c>
      <c r="L18" s="28">
        <v>29</v>
      </c>
      <c r="M18" s="28">
        <v>10</v>
      </c>
      <c r="N18" s="28">
        <v>30</v>
      </c>
    </row>
    <row r="19" spans="2:14" ht="15.75" customHeight="1" x14ac:dyDescent="0.15">
      <c r="B19" s="127"/>
      <c r="C19" s="130"/>
      <c r="D19" s="53">
        <v>100</v>
      </c>
      <c r="E19" s="49">
        <v>30</v>
      </c>
      <c r="F19" s="35">
        <v>11</v>
      </c>
      <c r="G19" s="35">
        <v>14</v>
      </c>
      <c r="H19" s="35">
        <v>15</v>
      </c>
      <c r="I19" s="35">
        <v>35</v>
      </c>
      <c r="J19" s="35">
        <v>15</v>
      </c>
      <c r="K19" s="35">
        <v>13</v>
      </c>
      <c r="L19" s="35">
        <v>29</v>
      </c>
      <c r="M19" s="35">
        <v>10</v>
      </c>
      <c r="N19" s="35">
        <v>30</v>
      </c>
    </row>
    <row r="20" spans="2:14" ht="15.75" customHeight="1" x14ac:dyDescent="0.15">
      <c r="B20" s="127"/>
      <c r="C20" s="131" t="s">
        <v>433</v>
      </c>
      <c r="D20" s="54">
        <v>316</v>
      </c>
      <c r="E20" s="46">
        <v>123</v>
      </c>
      <c r="F20" s="28">
        <v>22</v>
      </c>
      <c r="G20" s="28">
        <v>22</v>
      </c>
      <c r="H20" s="28">
        <v>44</v>
      </c>
      <c r="I20" s="28">
        <v>136</v>
      </c>
      <c r="J20" s="28">
        <v>33</v>
      </c>
      <c r="K20" s="28">
        <v>38</v>
      </c>
      <c r="L20" s="28">
        <v>93</v>
      </c>
      <c r="M20" s="28">
        <v>30</v>
      </c>
      <c r="N20" s="28">
        <v>91</v>
      </c>
    </row>
    <row r="21" spans="2:14" ht="15.75" customHeight="1" x14ac:dyDescent="0.15">
      <c r="B21" s="127"/>
      <c r="C21" s="130"/>
      <c r="D21" s="53">
        <v>100</v>
      </c>
      <c r="E21" s="49">
        <v>38.9</v>
      </c>
      <c r="F21" s="35">
        <v>7</v>
      </c>
      <c r="G21" s="35">
        <v>7</v>
      </c>
      <c r="H21" s="35">
        <v>13.9</v>
      </c>
      <c r="I21" s="35">
        <v>43</v>
      </c>
      <c r="J21" s="35">
        <v>10.4</v>
      </c>
      <c r="K21" s="35">
        <v>12</v>
      </c>
      <c r="L21" s="35">
        <v>29.4</v>
      </c>
      <c r="M21" s="35">
        <v>9.5</v>
      </c>
      <c r="N21" s="35">
        <v>28.8</v>
      </c>
    </row>
    <row r="22" spans="2:14" ht="15.75" customHeight="1" x14ac:dyDescent="0.15">
      <c r="B22" s="127"/>
      <c r="C22" s="131" t="s">
        <v>434</v>
      </c>
      <c r="D22" s="54">
        <v>675</v>
      </c>
      <c r="E22" s="46">
        <v>239</v>
      </c>
      <c r="F22" s="28">
        <v>58</v>
      </c>
      <c r="G22" s="28">
        <v>52</v>
      </c>
      <c r="H22" s="28">
        <v>103</v>
      </c>
      <c r="I22" s="28">
        <v>291</v>
      </c>
      <c r="J22" s="28">
        <v>70</v>
      </c>
      <c r="K22" s="28">
        <v>75</v>
      </c>
      <c r="L22" s="28">
        <v>208</v>
      </c>
      <c r="M22" s="28">
        <v>63</v>
      </c>
      <c r="N22" s="28">
        <v>190</v>
      </c>
    </row>
    <row r="23" spans="2:14" ht="15.75" customHeight="1" x14ac:dyDescent="0.15">
      <c r="B23" s="127"/>
      <c r="C23" s="130"/>
      <c r="D23" s="53">
        <v>100</v>
      </c>
      <c r="E23" s="49">
        <v>35.4</v>
      </c>
      <c r="F23" s="35">
        <v>8.6</v>
      </c>
      <c r="G23" s="35">
        <v>7.7</v>
      </c>
      <c r="H23" s="35">
        <v>15.3</v>
      </c>
      <c r="I23" s="35">
        <v>43.1</v>
      </c>
      <c r="J23" s="35">
        <v>10.4</v>
      </c>
      <c r="K23" s="35">
        <v>11.1</v>
      </c>
      <c r="L23" s="35">
        <v>30.8</v>
      </c>
      <c r="M23" s="35">
        <v>9.3000000000000007</v>
      </c>
      <c r="N23" s="35">
        <v>28.1</v>
      </c>
    </row>
    <row r="24" spans="2:14" ht="15.75" customHeight="1" x14ac:dyDescent="0.15">
      <c r="B24" s="127"/>
      <c r="C24" s="131" t="s">
        <v>435</v>
      </c>
      <c r="D24" s="54">
        <v>1130</v>
      </c>
      <c r="E24" s="46">
        <v>402</v>
      </c>
      <c r="F24" s="28">
        <v>66</v>
      </c>
      <c r="G24" s="28">
        <v>62</v>
      </c>
      <c r="H24" s="28">
        <v>163</v>
      </c>
      <c r="I24" s="28">
        <v>475</v>
      </c>
      <c r="J24" s="28">
        <v>111</v>
      </c>
      <c r="K24" s="28">
        <v>91</v>
      </c>
      <c r="L24" s="28">
        <v>346</v>
      </c>
      <c r="M24" s="28">
        <v>77</v>
      </c>
      <c r="N24" s="28">
        <v>326</v>
      </c>
    </row>
    <row r="25" spans="2:14" ht="15.75" customHeight="1" x14ac:dyDescent="0.15">
      <c r="B25" s="127"/>
      <c r="C25" s="130"/>
      <c r="D25" s="53">
        <v>100</v>
      </c>
      <c r="E25" s="49">
        <v>35.6</v>
      </c>
      <c r="F25" s="35">
        <v>5.8</v>
      </c>
      <c r="G25" s="35">
        <v>5.5</v>
      </c>
      <c r="H25" s="35">
        <v>14.4</v>
      </c>
      <c r="I25" s="35">
        <v>42</v>
      </c>
      <c r="J25" s="35">
        <v>9.8000000000000007</v>
      </c>
      <c r="K25" s="35">
        <v>8.1</v>
      </c>
      <c r="L25" s="35">
        <v>30.6</v>
      </c>
      <c r="M25" s="35">
        <v>6.8</v>
      </c>
      <c r="N25" s="35">
        <v>28.8</v>
      </c>
    </row>
    <row r="26" spans="2:14" ht="15.75" customHeight="1" x14ac:dyDescent="0.15">
      <c r="B26" s="127"/>
      <c r="C26" s="131" t="s">
        <v>436</v>
      </c>
      <c r="D26" s="54">
        <v>1119</v>
      </c>
      <c r="E26" s="46">
        <v>326</v>
      </c>
      <c r="F26" s="28">
        <v>45</v>
      </c>
      <c r="G26" s="28">
        <v>53</v>
      </c>
      <c r="H26" s="28">
        <v>160</v>
      </c>
      <c r="I26" s="28">
        <v>441</v>
      </c>
      <c r="J26" s="28">
        <v>70</v>
      </c>
      <c r="K26" s="28">
        <v>63</v>
      </c>
      <c r="L26" s="28">
        <v>328</v>
      </c>
      <c r="M26" s="28">
        <v>114</v>
      </c>
      <c r="N26" s="28">
        <v>341</v>
      </c>
    </row>
    <row r="27" spans="2:14" ht="15.75" customHeight="1" x14ac:dyDescent="0.15">
      <c r="B27" s="128"/>
      <c r="C27" s="132"/>
      <c r="D27" s="52">
        <v>100</v>
      </c>
      <c r="E27" s="47">
        <v>29.1</v>
      </c>
      <c r="F27" s="39">
        <v>4</v>
      </c>
      <c r="G27" s="39">
        <v>4.7</v>
      </c>
      <c r="H27" s="39">
        <v>14.3</v>
      </c>
      <c r="I27" s="39">
        <v>39.4</v>
      </c>
      <c r="J27" s="39">
        <v>6.3</v>
      </c>
      <c r="K27" s="39">
        <v>5.6</v>
      </c>
      <c r="L27" s="39">
        <v>29.3</v>
      </c>
      <c r="M27" s="39">
        <v>10.199999999999999</v>
      </c>
      <c r="N27" s="39">
        <v>30.5</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N9">
    <cfRule type="top10" dxfId="1266" priority="1078" rank="1"/>
  </conditionalFormatting>
  <conditionalFormatting sqref="E11:N11">
    <cfRule type="top10" dxfId="1265" priority="1079" rank="1"/>
  </conditionalFormatting>
  <conditionalFormatting sqref="E13:N13">
    <cfRule type="top10" dxfId="1264" priority="1080" rank="1"/>
  </conditionalFormatting>
  <conditionalFormatting sqref="E15:N15">
    <cfRule type="top10" dxfId="1263" priority="1081" rank="1"/>
  </conditionalFormatting>
  <conditionalFormatting sqref="E17:N17">
    <cfRule type="top10" dxfId="1262" priority="1082" rank="1"/>
  </conditionalFormatting>
  <conditionalFormatting sqref="E19:N19">
    <cfRule type="top10" dxfId="1261" priority="1083" rank="1"/>
  </conditionalFormatting>
  <conditionalFormatting sqref="E21:N21">
    <cfRule type="top10" dxfId="1260" priority="1084" rank="1"/>
  </conditionalFormatting>
  <conditionalFormatting sqref="E23:N23">
    <cfRule type="top10" dxfId="1259" priority="1085" rank="1"/>
  </conditionalFormatting>
  <conditionalFormatting sqref="E25:N25">
    <cfRule type="top10" dxfId="1258" priority="1086" rank="1"/>
  </conditionalFormatting>
  <conditionalFormatting sqref="E27:N27">
    <cfRule type="top10" dxfId="1257" priority="1087" rank="1"/>
  </conditionalFormatting>
  <pageMargins left="0.7" right="0.7" top="0.75" bottom="0.75" header="0.3" footer="0.3"/>
  <pageSetup paperSize="9" orientation="landscape" r:id="rId1"/>
  <headerFooter>
    <oddFooter>&amp;C&amp;P</oddFooter>
  </headerFooter>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7"/>
  <sheetViews>
    <sheetView showGridLines="0" topLeftCell="A2"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0" ht="15.75" customHeight="1" x14ac:dyDescent="0.15">
      <c r="B2" s="1" t="s">
        <v>613</v>
      </c>
    </row>
    <row r="3" spans="2:10" ht="15.75" customHeight="1" x14ac:dyDescent="0.15">
      <c r="B3" s="1" t="s">
        <v>424</v>
      </c>
    </row>
    <row r="4" spans="2:10" ht="15.75" customHeight="1" x14ac:dyDescent="0.15">
      <c r="B4" s="1" t="s">
        <v>673</v>
      </c>
    </row>
    <row r="5" spans="2:10" ht="15.75" customHeight="1" x14ac:dyDescent="0.15">
      <c r="B5" s="1" t="s">
        <v>615</v>
      </c>
    </row>
    <row r="6" spans="2:10" ht="4.5" customHeight="1" x14ac:dyDescent="0.15">
      <c r="B6" s="60"/>
      <c r="C6" s="61"/>
      <c r="D6" s="62"/>
      <c r="E6" s="63"/>
      <c r="F6" s="64"/>
      <c r="G6" s="64"/>
      <c r="H6" s="64"/>
      <c r="I6" s="64"/>
      <c r="J6" s="64"/>
    </row>
    <row r="7" spans="2:10" s="2" customFormat="1" ht="118.5" customHeight="1" thickBot="1" x14ac:dyDescent="0.2">
      <c r="B7" s="66"/>
      <c r="C7" s="56" t="s">
        <v>427</v>
      </c>
      <c r="D7" s="57" t="s">
        <v>52</v>
      </c>
      <c r="E7" s="90" t="s">
        <v>587</v>
      </c>
      <c r="F7" s="91" t="s">
        <v>181</v>
      </c>
      <c r="G7" s="91" t="s">
        <v>677</v>
      </c>
      <c r="H7" s="91" t="s">
        <v>43</v>
      </c>
      <c r="I7" s="91" t="s">
        <v>44</v>
      </c>
      <c r="J7" s="91" t="s">
        <v>53</v>
      </c>
    </row>
    <row r="8" spans="2:10" ht="15.75" customHeight="1" thickTop="1" x14ac:dyDescent="0.15">
      <c r="B8" s="144" t="s">
        <v>428</v>
      </c>
      <c r="C8" s="145"/>
      <c r="D8" s="93">
        <v>3480</v>
      </c>
      <c r="E8" s="46">
        <v>298</v>
      </c>
      <c r="F8" s="28">
        <v>1415</v>
      </c>
      <c r="G8" s="28">
        <v>278</v>
      </c>
      <c r="H8" s="28">
        <v>736</v>
      </c>
      <c r="I8" s="28">
        <v>178</v>
      </c>
      <c r="J8" s="28">
        <v>575</v>
      </c>
    </row>
    <row r="9" spans="2:10" ht="15.75" customHeight="1" x14ac:dyDescent="0.15">
      <c r="B9" s="124"/>
      <c r="C9" s="125"/>
      <c r="D9" s="88">
        <v>100</v>
      </c>
      <c r="E9" s="70">
        <v>8.6</v>
      </c>
      <c r="F9" s="36">
        <v>40.700000000000003</v>
      </c>
      <c r="G9" s="36">
        <v>8</v>
      </c>
      <c r="H9" s="36">
        <v>21.1</v>
      </c>
      <c r="I9" s="36">
        <v>5.0999999999999996</v>
      </c>
      <c r="J9" s="36">
        <v>16.5</v>
      </c>
    </row>
    <row r="10" spans="2:10" ht="15.75" customHeight="1" x14ac:dyDescent="0.15">
      <c r="B10" s="126" t="s">
        <v>429</v>
      </c>
      <c r="C10" s="129" t="s">
        <v>2</v>
      </c>
      <c r="D10" s="51">
        <v>961</v>
      </c>
      <c r="E10" s="48">
        <v>70</v>
      </c>
      <c r="F10" s="40">
        <v>395</v>
      </c>
      <c r="G10" s="40">
        <v>60</v>
      </c>
      <c r="H10" s="40">
        <v>228</v>
      </c>
      <c r="I10" s="40">
        <v>46</v>
      </c>
      <c r="J10" s="40">
        <v>162</v>
      </c>
    </row>
    <row r="11" spans="2:10" ht="15.75" customHeight="1" x14ac:dyDescent="0.15">
      <c r="B11" s="127"/>
      <c r="C11" s="130"/>
      <c r="D11" s="53">
        <v>100</v>
      </c>
      <c r="E11" s="49">
        <v>7.3</v>
      </c>
      <c r="F11" s="35">
        <v>41.1</v>
      </c>
      <c r="G11" s="35">
        <v>6.2</v>
      </c>
      <c r="H11" s="35">
        <v>23.7</v>
      </c>
      <c r="I11" s="35">
        <v>4.8</v>
      </c>
      <c r="J11" s="35">
        <v>16.899999999999999</v>
      </c>
    </row>
    <row r="12" spans="2:10" ht="15.75" customHeight="1" x14ac:dyDescent="0.15">
      <c r="B12" s="127"/>
      <c r="C12" s="131" t="s">
        <v>3</v>
      </c>
      <c r="D12" s="54">
        <v>2484</v>
      </c>
      <c r="E12" s="46">
        <v>224</v>
      </c>
      <c r="F12" s="28">
        <v>1004</v>
      </c>
      <c r="G12" s="28">
        <v>218</v>
      </c>
      <c r="H12" s="28">
        <v>501</v>
      </c>
      <c r="I12" s="28">
        <v>131</v>
      </c>
      <c r="J12" s="28">
        <v>406</v>
      </c>
    </row>
    <row r="13" spans="2:10" ht="15.75" customHeight="1" x14ac:dyDescent="0.15">
      <c r="B13" s="128"/>
      <c r="C13" s="132"/>
      <c r="D13" s="52">
        <v>100</v>
      </c>
      <c r="E13" s="47">
        <v>9</v>
      </c>
      <c r="F13" s="39">
        <v>40.4</v>
      </c>
      <c r="G13" s="39">
        <v>8.8000000000000007</v>
      </c>
      <c r="H13" s="39">
        <v>20.2</v>
      </c>
      <c r="I13" s="39">
        <v>5.3</v>
      </c>
      <c r="J13" s="39">
        <v>16.3</v>
      </c>
    </row>
    <row r="14" spans="2:10" ht="15.75" customHeight="1" x14ac:dyDescent="0.15">
      <c r="B14" s="126" t="s">
        <v>4</v>
      </c>
      <c r="C14" s="129" t="s">
        <v>430</v>
      </c>
      <c r="D14" s="51">
        <v>24</v>
      </c>
      <c r="E14" s="48">
        <v>2</v>
      </c>
      <c r="F14" s="40">
        <v>11</v>
      </c>
      <c r="G14" s="40">
        <v>1</v>
      </c>
      <c r="H14" s="40">
        <v>6</v>
      </c>
      <c r="I14" s="40">
        <v>2</v>
      </c>
      <c r="J14" s="40">
        <v>2</v>
      </c>
    </row>
    <row r="15" spans="2:10" ht="15.75" customHeight="1" x14ac:dyDescent="0.15">
      <c r="B15" s="127"/>
      <c r="C15" s="130"/>
      <c r="D15" s="53">
        <v>100</v>
      </c>
      <c r="E15" s="49">
        <v>8.3000000000000007</v>
      </c>
      <c r="F15" s="35">
        <v>45.8</v>
      </c>
      <c r="G15" s="35">
        <v>4.2</v>
      </c>
      <c r="H15" s="35">
        <v>25</v>
      </c>
      <c r="I15" s="35">
        <v>8.3000000000000007</v>
      </c>
      <c r="J15" s="35">
        <v>8.3000000000000007</v>
      </c>
    </row>
    <row r="16" spans="2:10" ht="15.75" customHeight="1" x14ac:dyDescent="0.15">
      <c r="B16" s="127"/>
      <c r="C16" s="136" t="s">
        <v>431</v>
      </c>
      <c r="D16" s="54">
        <v>47</v>
      </c>
      <c r="E16" s="46">
        <v>2</v>
      </c>
      <c r="F16" s="28">
        <v>20</v>
      </c>
      <c r="G16" s="28">
        <v>7</v>
      </c>
      <c r="H16" s="28">
        <v>12</v>
      </c>
      <c r="I16" s="28">
        <v>1</v>
      </c>
      <c r="J16" s="28">
        <v>5</v>
      </c>
    </row>
    <row r="17" spans="2:10" ht="15.75" customHeight="1" x14ac:dyDescent="0.15">
      <c r="B17" s="127"/>
      <c r="C17" s="130"/>
      <c r="D17" s="53">
        <v>100</v>
      </c>
      <c r="E17" s="49">
        <v>4.3</v>
      </c>
      <c r="F17" s="35">
        <v>42.6</v>
      </c>
      <c r="G17" s="35">
        <v>14.9</v>
      </c>
      <c r="H17" s="35">
        <v>25.5</v>
      </c>
      <c r="I17" s="35">
        <v>2.1</v>
      </c>
      <c r="J17" s="35">
        <v>10.6</v>
      </c>
    </row>
    <row r="18" spans="2:10" ht="15.75" customHeight="1" x14ac:dyDescent="0.15">
      <c r="B18" s="127"/>
      <c r="C18" s="131" t="s">
        <v>432</v>
      </c>
      <c r="D18" s="54">
        <v>100</v>
      </c>
      <c r="E18" s="46">
        <v>10</v>
      </c>
      <c r="F18" s="28">
        <v>45</v>
      </c>
      <c r="G18" s="28">
        <v>7</v>
      </c>
      <c r="H18" s="28">
        <v>14</v>
      </c>
      <c r="I18" s="28">
        <v>3</v>
      </c>
      <c r="J18" s="28">
        <v>21</v>
      </c>
    </row>
    <row r="19" spans="2:10" ht="15.75" customHeight="1" x14ac:dyDescent="0.15">
      <c r="B19" s="127"/>
      <c r="C19" s="130"/>
      <c r="D19" s="53">
        <v>100</v>
      </c>
      <c r="E19" s="49">
        <v>10</v>
      </c>
      <c r="F19" s="35">
        <v>45</v>
      </c>
      <c r="G19" s="35">
        <v>7</v>
      </c>
      <c r="H19" s="35">
        <v>14</v>
      </c>
      <c r="I19" s="35">
        <v>3</v>
      </c>
      <c r="J19" s="35">
        <v>21</v>
      </c>
    </row>
    <row r="20" spans="2:10" ht="15.75" customHeight="1" x14ac:dyDescent="0.15">
      <c r="B20" s="127"/>
      <c r="C20" s="131" t="s">
        <v>433</v>
      </c>
      <c r="D20" s="54">
        <v>316</v>
      </c>
      <c r="E20" s="46">
        <v>30</v>
      </c>
      <c r="F20" s="28">
        <v>132</v>
      </c>
      <c r="G20" s="28">
        <v>24</v>
      </c>
      <c r="H20" s="28">
        <v>62</v>
      </c>
      <c r="I20" s="28">
        <v>12</v>
      </c>
      <c r="J20" s="28">
        <v>56</v>
      </c>
    </row>
    <row r="21" spans="2:10" ht="15.75" customHeight="1" x14ac:dyDescent="0.15">
      <c r="B21" s="127"/>
      <c r="C21" s="130"/>
      <c r="D21" s="53">
        <v>100</v>
      </c>
      <c r="E21" s="49">
        <v>9.5</v>
      </c>
      <c r="F21" s="35">
        <v>41.8</v>
      </c>
      <c r="G21" s="35">
        <v>7.6</v>
      </c>
      <c r="H21" s="35">
        <v>19.600000000000001</v>
      </c>
      <c r="I21" s="35">
        <v>3.8</v>
      </c>
      <c r="J21" s="35">
        <v>17.7</v>
      </c>
    </row>
    <row r="22" spans="2:10" ht="15.75" customHeight="1" x14ac:dyDescent="0.15">
      <c r="B22" s="127"/>
      <c r="C22" s="131" t="s">
        <v>434</v>
      </c>
      <c r="D22" s="54">
        <v>675</v>
      </c>
      <c r="E22" s="46">
        <v>45</v>
      </c>
      <c r="F22" s="28">
        <v>286</v>
      </c>
      <c r="G22" s="28">
        <v>63</v>
      </c>
      <c r="H22" s="28">
        <v>129</v>
      </c>
      <c r="I22" s="28">
        <v>41</v>
      </c>
      <c r="J22" s="28">
        <v>111</v>
      </c>
    </row>
    <row r="23" spans="2:10" ht="15.75" customHeight="1" x14ac:dyDescent="0.15">
      <c r="B23" s="127"/>
      <c r="C23" s="130"/>
      <c r="D23" s="53">
        <v>100</v>
      </c>
      <c r="E23" s="49">
        <v>6.7</v>
      </c>
      <c r="F23" s="35">
        <v>42.4</v>
      </c>
      <c r="G23" s="35">
        <v>9.3000000000000007</v>
      </c>
      <c r="H23" s="35">
        <v>19.100000000000001</v>
      </c>
      <c r="I23" s="35">
        <v>6.1</v>
      </c>
      <c r="J23" s="35">
        <v>16.399999999999999</v>
      </c>
    </row>
    <row r="24" spans="2:10" ht="15.75" customHeight="1" x14ac:dyDescent="0.15">
      <c r="B24" s="127"/>
      <c r="C24" s="131" t="s">
        <v>435</v>
      </c>
      <c r="D24" s="54">
        <v>1130</v>
      </c>
      <c r="E24" s="46">
        <v>96</v>
      </c>
      <c r="F24" s="28">
        <v>449</v>
      </c>
      <c r="G24" s="28">
        <v>103</v>
      </c>
      <c r="H24" s="28">
        <v>244</v>
      </c>
      <c r="I24" s="28">
        <v>52</v>
      </c>
      <c r="J24" s="28">
        <v>186</v>
      </c>
    </row>
    <row r="25" spans="2:10" ht="15.75" customHeight="1" x14ac:dyDescent="0.15">
      <c r="B25" s="127"/>
      <c r="C25" s="130"/>
      <c r="D25" s="53">
        <v>100</v>
      </c>
      <c r="E25" s="49">
        <v>8.5</v>
      </c>
      <c r="F25" s="35">
        <v>39.700000000000003</v>
      </c>
      <c r="G25" s="35">
        <v>9.1</v>
      </c>
      <c r="H25" s="35">
        <v>21.6</v>
      </c>
      <c r="I25" s="35">
        <v>4.5999999999999996</v>
      </c>
      <c r="J25" s="35">
        <v>16.5</v>
      </c>
    </row>
    <row r="26" spans="2:10" ht="15.75" customHeight="1" x14ac:dyDescent="0.15">
      <c r="B26" s="127"/>
      <c r="C26" s="131" t="s">
        <v>436</v>
      </c>
      <c r="D26" s="54">
        <v>1119</v>
      </c>
      <c r="E26" s="46">
        <v>103</v>
      </c>
      <c r="F26" s="28">
        <v>446</v>
      </c>
      <c r="G26" s="28">
        <v>71</v>
      </c>
      <c r="H26" s="28">
        <v>255</v>
      </c>
      <c r="I26" s="28">
        <v>65</v>
      </c>
      <c r="J26" s="28">
        <v>179</v>
      </c>
    </row>
    <row r="27" spans="2:10" ht="15.75" customHeight="1" x14ac:dyDescent="0.15">
      <c r="B27" s="128"/>
      <c r="C27" s="132"/>
      <c r="D27" s="52">
        <v>100</v>
      </c>
      <c r="E27" s="47">
        <v>9.1999999999999993</v>
      </c>
      <c r="F27" s="39">
        <v>39.9</v>
      </c>
      <c r="G27" s="39">
        <v>6.3</v>
      </c>
      <c r="H27" s="39">
        <v>22.8</v>
      </c>
      <c r="I27" s="39">
        <v>5.8</v>
      </c>
      <c r="J27" s="39">
        <v>16</v>
      </c>
    </row>
  </sheetData>
  <mergeCells count="12">
    <mergeCell ref="B8:C9"/>
    <mergeCell ref="B10:B13"/>
    <mergeCell ref="C10:C11"/>
    <mergeCell ref="C12:C13"/>
    <mergeCell ref="C24:C25"/>
    <mergeCell ref="C26:C27"/>
    <mergeCell ref="B14:B27"/>
    <mergeCell ref="C14:C15"/>
    <mergeCell ref="C16:C17"/>
    <mergeCell ref="C18:C19"/>
    <mergeCell ref="C20:C21"/>
    <mergeCell ref="C22:C23"/>
  </mergeCells>
  <phoneticPr fontId="2"/>
  <conditionalFormatting sqref="E9:J9">
    <cfRule type="top10" dxfId="1256" priority="1088" rank="1"/>
  </conditionalFormatting>
  <conditionalFormatting sqref="E11:J11">
    <cfRule type="top10" dxfId="1255" priority="1089" rank="1"/>
  </conditionalFormatting>
  <conditionalFormatting sqref="E13:J13">
    <cfRule type="top10" dxfId="1254" priority="1090" rank="1"/>
  </conditionalFormatting>
  <conditionalFormatting sqref="E15:J15">
    <cfRule type="top10" dxfId="1253" priority="1091" rank="1"/>
  </conditionalFormatting>
  <conditionalFormatting sqref="E17:J17">
    <cfRule type="top10" dxfId="1252" priority="1092" rank="1"/>
  </conditionalFormatting>
  <conditionalFormatting sqref="E19:J19">
    <cfRule type="top10" dxfId="1251" priority="1093" rank="1"/>
  </conditionalFormatting>
  <conditionalFormatting sqref="E21:J21">
    <cfRule type="top10" dxfId="1250" priority="1094" rank="1"/>
  </conditionalFormatting>
  <conditionalFormatting sqref="E23:J23">
    <cfRule type="top10" dxfId="1249" priority="1095" rank="1"/>
  </conditionalFormatting>
  <conditionalFormatting sqref="E25:J25">
    <cfRule type="top10" dxfId="1248" priority="1096" rank="1"/>
  </conditionalFormatting>
  <conditionalFormatting sqref="E27:J27">
    <cfRule type="top10" dxfId="1247" priority="1097" rank="1"/>
  </conditionalFormatting>
  <pageMargins left="0.7" right="0.7" top="0.75" bottom="0.75" header="0.3" footer="0.3"/>
  <pageSetup paperSize="9" orientation="landscape" r:id="rId1"/>
  <headerFooter>
    <oddFooter>&amp;C&amp;P</oddFooter>
  </headerFooter>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9" ht="15.75" customHeight="1" x14ac:dyDescent="0.15">
      <c r="B2" s="1" t="s">
        <v>688</v>
      </c>
    </row>
    <row r="3" spans="2:9" ht="15.75" customHeight="1" x14ac:dyDescent="0.15">
      <c r="B3" s="1" t="s">
        <v>689</v>
      </c>
    </row>
    <row r="4" spans="2:9" ht="15.75" customHeight="1" x14ac:dyDescent="0.15">
      <c r="B4" s="1" t="s">
        <v>1289</v>
      </c>
    </row>
    <row r="6" spans="2:9" ht="4.5" customHeight="1" x14ac:dyDescent="0.15">
      <c r="B6" s="60"/>
      <c r="C6" s="96"/>
      <c r="D6" s="62"/>
      <c r="E6" s="63"/>
      <c r="F6" s="64"/>
      <c r="G6" s="64"/>
      <c r="H6" s="64"/>
      <c r="I6" s="64"/>
    </row>
    <row r="7" spans="2:9" s="2" customFormat="1" ht="118.5" customHeight="1" thickBot="1" x14ac:dyDescent="0.2">
      <c r="B7" s="66"/>
      <c r="C7" s="86" t="s">
        <v>427</v>
      </c>
      <c r="D7" s="57" t="s">
        <v>52</v>
      </c>
      <c r="E7" s="90" t="s">
        <v>684</v>
      </c>
      <c r="F7" s="91" t="s">
        <v>257</v>
      </c>
      <c r="G7" s="91" t="s">
        <v>258</v>
      </c>
      <c r="H7" s="91" t="s">
        <v>259</v>
      </c>
      <c r="I7" s="91" t="s">
        <v>53</v>
      </c>
    </row>
    <row r="8" spans="2:9" ht="15.75" customHeight="1" thickTop="1" x14ac:dyDescent="0.15">
      <c r="B8" s="122" t="s">
        <v>428</v>
      </c>
      <c r="C8" s="109"/>
      <c r="D8" s="54">
        <v>19565</v>
      </c>
      <c r="E8" s="46">
        <v>2474</v>
      </c>
      <c r="F8" s="28">
        <v>13198</v>
      </c>
      <c r="G8" s="28">
        <v>2378</v>
      </c>
      <c r="H8" s="28">
        <v>747</v>
      </c>
      <c r="I8" s="28">
        <v>768</v>
      </c>
    </row>
    <row r="9" spans="2:9" ht="15.75" customHeight="1" x14ac:dyDescent="0.15">
      <c r="B9" s="124"/>
      <c r="C9" s="109"/>
      <c r="D9" s="87">
        <v>100</v>
      </c>
      <c r="E9" s="70">
        <v>12.6</v>
      </c>
      <c r="F9" s="36">
        <v>67.5</v>
      </c>
      <c r="G9" s="36">
        <v>12.2</v>
      </c>
      <c r="H9" s="36">
        <v>3.8</v>
      </c>
      <c r="I9" s="36">
        <v>3.9</v>
      </c>
    </row>
    <row r="10" spans="2:9" ht="15.75" customHeight="1" x14ac:dyDescent="0.15">
      <c r="B10" s="126" t="s">
        <v>429</v>
      </c>
      <c r="C10" s="146" t="s">
        <v>2</v>
      </c>
      <c r="D10" s="51">
        <v>9002</v>
      </c>
      <c r="E10" s="48">
        <v>1067</v>
      </c>
      <c r="F10" s="40">
        <v>5966</v>
      </c>
      <c r="G10" s="40">
        <v>1200</v>
      </c>
      <c r="H10" s="40">
        <v>401</v>
      </c>
      <c r="I10" s="40">
        <v>368</v>
      </c>
    </row>
    <row r="11" spans="2:9" ht="15.75" customHeight="1" x14ac:dyDescent="0.15">
      <c r="B11" s="127"/>
      <c r="C11" s="147"/>
      <c r="D11" s="53">
        <v>100</v>
      </c>
      <c r="E11" s="49">
        <v>11.9</v>
      </c>
      <c r="F11" s="35">
        <v>66.3</v>
      </c>
      <c r="G11" s="35">
        <v>13.3</v>
      </c>
      <c r="H11" s="35">
        <v>4.5</v>
      </c>
      <c r="I11" s="35">
        <v>4.0999999999999996</v>
      </c>
    </row>
    <row r="12" spans="2:9" ht="15.75" customHeight="1" x14ac:dyDescent="0.15">
      <c r="B12" s="127"/>
      <c r="C12" s="148" t="s">
        <v>3</v>
      </c>
      <c r="D12" s="54">
        <v>10274</v>
      </c>
      <c r="E12" s="46">
        <v>1371</v>
      </c>
      <c r="F12" s="28">
        <v>7073</v>
      </c>
      <c r="G12" s="28">
        <v>1147</v>
      </c>
      <c r="H12" s="28">
        <v>338</v>
      </c>
      <c r="I12" s="28">
        <v>345</v>
      </c>
    </row>
    <row r="13" spans="2:9" ht="15.75" customHeight="1" x14ac:dyDescent="0.15">
      <c r="B13" s="128"/>
      <c r="C13" s="149"/>
      <c r="D13" s="52">
        <v>100</v>
      </c>
      <c r="E13" s="47">
        <v>13.3</v>
      </c>
      <c r="F13" s="39">
        <v>68.8</v>
      </c>
      <c r="G13" s="39">
        <v>11.2</v>
      </c>
      <c r="H13" s="39">
        <v>3.3</v>
      </c>
      <c r="I13" s="39">
        <v>3.4</v>
      </c>
    </row>
    <row r="14" spans="2:9" ht="15.75" customHeight="1" x14ac:dyDescent="0.15">
      <c r="B14" s="126" t="s">
        <v>4</v>
      </c>
      <c r="C14" s="146" t="s">
        <v>678</v>
      </c>
      <c r="D14" s="51">
        <v>2756</v>
      </c>
      <c r="E14" s="48">
        <v>504</v>
      </c>
      <c r="F14" s="40">
        <v>1795</v>
      </c>
      <c r="G14" s="40">
        <v>261</v>
      </c>
      <c r="H14" s="40">
        <v>76</v>
      </c>
      <c r="I14" s="40">
        <v>120</v>
      </c>
    </row>
    <row r="15" spans="2:9" ht="15.75" customHeight="1" x14ac:dyDescent="0.15">
      <c r="B15" s="127"/>
      <c r="C15" s="147"/>
      <c r="D15" s="53">
        <v>100</v>
      </c>
      <c r="E15" s="49">
        <v>18.3</v>
      </c>
      <c r="F15" s="35">
        <v>65.099999999999994</v>
      </c>
      <c r="G15" s="35">
        <v>9.5</v>
      </c>
      <c r="H15" s="35">
        <v>2.8</v>
      </c>
      <c r="I15" s="35">
        <v>4.4000000000000004</v>
      </c>
    </row>
    <row r="16" spans="2:9" ht="15.75" customHeight="1" x14ac:dyDescent="0.15">
      <c r="B16" s="127"/>
      <c r="C16" s="148" t="s">
        <v>679</v>
      </c>
      <c r="D16" s="54">
        <v>2918</v>
      </c>
      <c r="E16" s="46">
        <v>425</v>
      </c>
      <c r="F16" s="28">
        <v>1908</v>
      </c>
      <c r="G16" s="28">
        <v>364</v>
      </c>
      <c r="H16" s="28">
        <v>94</v>
      </c>
      <c r="I16" s="28">
        <v>127</v>
      </c>
    </row>
    <row r="17" spans="2:9" ht="15.75" customHeight="1" x14ac:dyDescent="0.15">
      <c r="B17" s="127"/>
      <c r="C17" s="147"/>
      <c r="D17" s="53">
        <v>100</v>
      </c>
      <c r="E17" s="49">
        <v>14.6</v>
      </c>
      <c r="F17" s="35">
        <v>65.400000000000006</v>
      </c>
      <c r="G17" s="35">
        <v>12.5</v>
      </c>
      <c r="H17" s="35">
        <v>3.2</v>
      </c>
      <c r="I17" s="35">
        <v>4.4000000000000004</v>
      </c>
    </row>
    <row r="18" spans="2:9" ht="15.75" customHeight="1" x14ac:dyDescent="0.15">
      <c r="B18" s="127"/>
      <c r="C18" s="148" t="s">
        <v>680</v>
      </c>
      <c r="D18" s="54">
        <v>3218</v>
      </c>
      <c r="E18" s="46">
        <v>392</v>
      </c>
      <c r="F18" s="28">
        <v>2177</v>
      </c>
      <c r="G18" s="28">
        <v>407</v>
      </c>
      <c r="H18" s="28">
        <v>116</v>
      </c>
      <c r="I18" s="28">
        <v>126</v>
      </c>
    </row>
    <row r="19" spans="2:9" ht="15.75" customHeight="1" x14ac:dyDescent="0.15">
      <c r="B19" s="127"/>
      <c r="C19" s="147"/>
      <c r="D19" s="53">
        <v>100</v>
      </c>
      <c r="E19" s="49">
        <v>12.2</v>
      </c>
      <c r="F19" s="35">
        <v>67.7</v>
      </c>
      <c r="G19" s="35">
        <v>12.6</v>
      </c>
      <c r="H19" s="35">
        <v>3.6</v>
      </c>
      <c r="I19" s="35">
        <v>3.9</v>
      </c>
    </row>
    <row r="20" spans="2:9" ht="15.75" customHeight="1" x14ac:dyDescent="0.15">
      <c r="B20" s="127"/>
      <c r="C20" s="148" t="s">
        <v>681</v>
      </c>
      <c r="D20" s="54">
        <v>4166</v>
      </c>
      <c r="E20" s="46">
        <v>461</v>
      </c>
      <c r="F20" s="28">
        <v>2867</v>
      </c>
      <c r="G20" s="28">
        <v>522</v>
      </c>
      <c r="H20" s="28">
        <v>158</v>
      </c>
      <c r="I20" s="28">
        <v>158</v>
      </c>
    </row>
    <row r="21" spans="2:9" ht="15.75" customHeight="1" x14ac:dyDescent="0.15">
      <c r="B21" s="127"/>
      <c r="C21" s="147"/>
      <c r="D21" s="53">
        <v>100</v>
      </c>
      <c r="E21" s="49">
        <v>11.1</v>
      </c>
      <c r="F21" s="35">
        <v>68.8</v>
      </c>
      <c r="G21" s="35">
        <v>12.5</v>
      </c>
      <c r="H21" s="35">
        <v>3.8</v>
      </c>
      <c r="I21" s="35">
        <v>3.8</v>
      </c>
    </row>
    <row r="22" spans="2:9" ht="15.75" customHeight="1" x14ac:dyDescent="0.15">
      <c r="B22" s="127"/>
      <c r="C22" s="148" t="s">
        <v>682</v>
      </c>
      <c r="D22" s="54">
        <v>5521</v>
      </c>
      <c r="E22" s="46">
        <v>572</v>
      </c>
      <c r="F22" s="28">
        <v>3804</v>
      </c>
      <c r="G22" s="28">
        <v>701</v>
      </c>
      <c r="H22" s="28">
        <v>259</v>
      </c>
      <c r="I22" s="28">
        <v>185</v>
      </c>
    </row>
    <row r="23" spans="2:9" ht="15.75" customHeight="1" x14ac:dyDescent="0.15">
      <c r="B23" s="128"/>
      <c r="C23" s="149"/>
      <c r="D23" s="52">
        <v>100</v>
      </c>
      <c r="E23" s="47">
        <v>10.4</v>
      </c>
      <c r="F23" s="39">
        <v>68.900000000000006</v>
      </c>
      <c r="G23" s="39">
        <v>12.7</v>
      </c>
      <c r="H23" s="39">
        <v>4.7</v>
      </c>
      <c r="I23" s="39">
        <v>3.4</v>
      </c>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I9">
    <cfRule type="top10" dxfId="1246" priority="1098" rank="1"/>
  </conditionalFormatting>
  <conditionalFormatting sqref="E11:I11">
    <cfRule type="top10" dxfId="1245" priority="1099" rank="1"/>
  </conditionalFormatting>
  <conditionalFormatting sqref="E13:I13">
    <cfRule type="top10" dxfId="1244" priority="1100" rank="1"/>
  </conditionalFormatting>
  <conditionalFormatting sqref="E15:I15">
    <cfRule type="top10" dxfId="1243" priority="1101" rank="1"/>
  </conditionalFormatting>
  <conditionalFormatting sqref="E17:I17">
    <cfRule type="top10" dxfId="1242" priority="1102" rank="1"/>
  </conditionalFormatting>
  <conditionalFormatting sqref="E19:I19">
    <cfRule type="top10" dxfId="1241" priority="1103" rank="1"/>
  </conditionalFormatting>
  <conditionalFormatting sqref="E21:I21">
    <cfRule type="top10" dxfId="1240" priority="1104" rank="1"/>
  </conditionalFormatting>
  <conditionalFormatting sqref="E23:I23">
    <cfRule type="top10" dxfId="1239" priority="1105" rank="1"/>
  </conditionalFormatting>
  <pageMargins left="0.7" right="0.7" top="0.75" bottom="0.75" header="0.3" footer="0.3"/>
  <pageSetup paperSize="9" orientation="landscape" r:id="rId1"/>
  <headerFooter>
    <oddFooter>&amp;C&amp;P</oddFooter>
  </headerFooter>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4"/>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7" ht="15.75" customHeight="1" x14ac:dyDescent="0.15">
      <c r="B2" s="1" t="s">
        <v>688</v>
      </c>
    </row>
    <row r="3" spans="2:17" ht="15.75" customHeight="1" x14ac:dyDescent="0.15">
      <c r="B3" s="1" t="s">
        <v>689</v>
      </c>
    </row>
    <row r="4" spans="2:17" ht="15.75" customHeight="1" x14ac:dyDescent="0.15">
      <c r="B4" s="1" t="s">
        <v>1290</v>
      </c>
    </row>
    <row r="6" spans="2:17" ht="4.5" customHeight="1" x14ac:dyDescent="0.15">
      <c r="B6" s="60"/>
      <c r="C6" s="96"/>
      <c r="D6" s="62"/>
      <c r="E6" s="63"/>
      <c r="F6" s="64"/>
      <c r="G6" s="64"/>
      <c r="H6" s="64"/>
      <c r="I6" s="64"/>
      <c r="J6" s="64"/>
      <c r="K6" s="64"/>
      <c r="L6" s="64"/>
      <c r="M6" s="64"/>
      <c r="N6" s="64"/>
      <c r="O6" s="64"/>
      <c r="P6" s="65"/>
      <c r="Q6" s="3"/>
    </row>
    <row r="7" spans="2:17" s="2" customFormat="1" ht="118.5" customHeight="1" thickBot="1" x14ac:dyDescent="0.2">
      <c r="B7" s="66"/>
      <c r="C7" s="86" t="s">
        <v>427</v>
      </c>
      <c r="D7" s="57" t="s">
        <v>52</v>
      </c>
      <c r="E7" s="90" t="s">
        <v>683</v>
      </c>
      <c r="F7" s="91" t="s">
        <v>247</v>
      </c>
      <c r="G7" s="91" t="s">
        <v>248</v>
      </c>
      <c r="H7" s="91" t="s">
        <v>249</v>
      </c>
      <c r="I7" s="91" t="s">
        <v>250</v>
      </c>
      <c r="J7" s="91" t="s">
        <v>251</v>
      </c>
      <c r="K7" s="91" t="s">
        <v>252</v>
      </c>
      <c r="L7" s="91" t="s">
        <v>253</v>
      </c>
      <c r="M7" s="91" t="s">
        <v>254</v>
      </c>
      <c r="N7" s="91" t="s">
        <v>255</v>
      </c>
      <c r="O7" s="91" t="s">
        <v>256</v>
      </c>
      <c r="P7" s="92" t="s">
        <v>53</v>
      </c>
      <c r="Q7" s="4"/>
    </row>
    <row r="8" spans="2:17" ht="15.75" customHeight="1" thickTop="1" x14ac:dyDescent="0.15">
      <c r="B8" s="122" t="s">
        <v>428</v>
      </c>
      <c r="C8" s="109"/>
      <c r="D8" s="54">
        <v>19565</v>
      </c>
      <c r="E8" s="46">
        <v>3575</v>
      </c>
      <c r="F8" s="28">
        <v>1638</v>
      </c>
      <c r="G8" s="28">
        <v>6734</v>
      </c>
      <c r="H8" s="28">
        <v>4040</v>
      </c>
      <c r="I8" s="28">
        <v>2371</v>
      </c>
      <c r="J8" s="28">
        <v>1363</v>
      </c>
      <c r="K8" s="28">
        <v>2741</v>
      </c>
      <c r="L8" s="28">
        <v>188</v>
      </c>
      <c r="M8" s="28">
        <v>233</v>
      </c>
      <c r="N8" s="28">
        <v>1394</v>
      </c>
      <c r="O8" s="28">
        <v>7799</v>
      </c>
      <c r="P8" s="44">
        <v>629</v>
      </c>
      <c r="Q8" s="3"/>
    </row>
    <row r="9" spans="2:17" ht="15.75" customHeight="1" x14ac:dyDescent="0.15">
      <c r="B9" s="124"/>
      <c r="C9" s="109"/>
      <c r="D9" s="87">
        <v>100</v>
      </c>
      <c r="E9" s="70">
        <v>18.3</v>
      </c>
      <c r="F9" s="36">
        <v>8.4</v>
      </c>
      <c r="G9" s="36">
        <v>34.4</v>
      </c>
      <c r="H9" s="36">
        <v>20.6</v>
      </c>
      <c r="I9" s="36">
        <v>12.1</v>
      </c>
      <c r="J9" s="36">
        <v>7</v>
      </c>
      <c r="K9" s="36">
        <v>14</v>
      </c>
      <c r="L9" s="36">
        <v>1</v>
      </c>
      <c r="M9" s="36">
        <v>1.2</v>
      </c>
      <c r="N9" s="36">
        <v>7.1</v>
      </c>
      <c r="O9" s="36">
        <v>39.9</v>
      </c>
      <c r="P9" s="89">
        <v>3.2</v>
      </c>
      <c r="Q9" s="3"/>
    </row>
    <row r="10" spans="2:17" ht="15.75" customHeight="1" x14ac:dyDescent="0.15">
      <c r="B10" s="126" t="s">
        <v>429</v>
      </c>
      <c r="C10" s="146" t="s">
        <v>2</v>
      </c>
      <c r="D10" s="51">
        <v>9002</v>
      </c>
      <c r="E10" s="48">
        <v>1398</v>
      </c>
      <c r="F10" s="40">
        <v>465</v>
      </c>
      <c r="G10" s="40">
        <v>2735</v>
      </c>
      <c r="H10" s="40">
        <v>1613</v>
      </c>
      <c r="I10" s="40">
        <v>773</v>
      </c>
      <c r="J10" s="40">
        <v>389</v>
      </c>
      <c r="K10" s="40">
        <v>992</v>
      </c>
      <c r="L10" s="40">
        <v>65</v>
      </c>
      <c r="M10" s="40">
        <v>71</v>
      </c>
      <c r="N10" s="40">
        <v>547</v>
      </c>
      <c r="O10" s="40">
        <v>4213</v>
      </c>
      <c r="P10" s="41">
        <v>274</v>
      </c>
      <c r="Q10" s="3"/>
    </row>
    <row r="11" spans="2:17" ht="15.75" customHeight="1" x14ac:dyDescent="0.15">
      <c r="B11" s="127"/>
      <c r="C11" s="147"/>
      <c r="D11" s="53">
        <v>100</v>
      </c>
      <c r="E11" s="49">
        <v>15.5</v>
      </c>
      <c r="F11" s="35">
        <v>5.2</v>
      </c>
      <c r="G11" s="35">
        <v>30.4</v>
      </c>
      <c r="H11" s="35">
        <v>17.899999999999999</v>
      </c>
      <c r="I11" s="35">
        <v>8.6</v>
      </c>
      <c r="J11" s="35">
        <v>4.3</v>
      </c>
      <c r="K11" s="35">
        <v>11</v>
      </c>
      <c r="L11" s="35">
        <v>0.7</v>
      </c>
      <c r="M11" s="35">
        <v>0.8</v>
      </c>
      <c r="N11" s="35">
        <v>6.1</v>
      </c>
      <c r="O11" s="35">
        <v>46.8</v>
      </c>
      <c r="P11" s="43">
        <v>3</v>
      </c>
      <c r="Q11" s="3"/>
    </row>
    <row r="12" spans="2:17" ht="15.75" customHeight="1" x14ac:dyDescent="0.15">
      <c r="B12" s="127"/>
      <c r="C12" s="148" t="s">
        <v>3</v>
      </c>
      <c r="D12" s="54">
        <v>10274</v>
      </c>
      <c r="E12" s="46">
        <v>2119</v>
      </c>
      <c r="F12" s="28">
        <v>1137</v>
      </c>
      <c r="G12" s="28">
        <v>3911</v>
      </c>
      <c r="H12" s="28">
        <v>2363</v>
      </c>
      <c r="I12" s="28">
        <v>1559</v>
      </c>
      <c r="J12" s="28">
        <v>959</v>
      </c>
      <c r="K12" s="28">
        <v>1689</v>
      </c>
      <c r="L12" s="28">
        <v>122</v>
      </c>
      <c r="M12" s="28">
        <v>160</v>
      </c>
      <c r="N12" s="28">
        <v>832</v>
      </c>
      <c r="O12" s="28">
        <v>3511</v>
      </c>
      <c r="P12" s="44">
        <v>294</v>
      </c>
      <c r="Q12" s="3"/>
    </row>
    <row r="13" spans="2:17" ht="15.75" customHeight="1" x14ac:dyDescent="0.15">
      <c r="B13" s="128"/>
      <c r="C13" s="149"/>
      <c r="D13" s="52">
        <v>100</v>
      </c>
      <c r="E13" s="47">
        <v>20.6</v>
      </c>
      <c r="F13" s="39">
        <v>11.1</v>
      </c>
      <c r="G13" s="39">
        <v>38.1</v>
      </c>
      <c r="H13" s="39">
        <v>23</v>
      </c>
      <c r="I13" s="39">
        <v>15.2</v>
      </c>
      <c r="J13" s="39">
        <v>9.3000000000000007</v>
      </c>
      <c r="K13" s="39">
        <v>16.399999999999999</v>
      </c>
      <c r="L13" s="39">
        <v>1.2</v>
      </c>
      <c r="M13" s="39">
        <v>1.6</v>
      </c>
      <c r="N13" s="39">
        <v>8.1</v>
      </c>
      <c r="O13" s="39">
        <v>34.200000000000003</v>
      </c>
      <c r="P13" s="42">
        <v>2.9</v>
      </c>
      <c r="Q13" s="3"/>
    </row>
    <row r="14" spans="2:17" ht="15.75" customHeight="1" x14ac:dyDescent="0.15">
      <c r="B14" s="126" t="s">
        <v>4</v>
      </c>
      <c r="C14" s="146" t="s">
        <v>678</v>
      </c>
      <c r="D14" s="51">
        <v>2756</v>
      </c>
      <c r="E14" s="48">
        <v>445</v>
      </c>
      <c r="F14" s="40">
        <v>197</v>
      </c>
      <c r="G14" s="40">
        <v>720</v>
      </c>
      <c r="H14" s="40">
        <v>357</v>
      </c>
      <c r="I14" s="40">
        <v>354</v>
      </c>
      <c r="J14" s="40">
        <v>131</v>
      </c>
      <c r="K14" s="40">
        <v>340</v>
      </c>
      <c r="L14" s="40">
        <v>26</v>
      </c>
      <c r="M14" s="40">
        <v>27</v>
      </c>
      <c r="N14" s="40">
        <v>141</v>
      </c>
      <c r="O14" s="40">
        <v>1355</v>
      </c>
      <c r="P14" s="41">
        <v>59</v>
      </c>
      <c r="Q14" s="3"/>
    </row>
    <row r="15" spans="2:17" ht="15.75" customHeight="1" x14ac:dyDescent="0.15">
      <c r="B15" s="127"/>
      <c r="C15" s="147"/>
      <c r="D15" s="53">
        <v>100</v>
      </c>
      <c r="E15" s="49">
        <v>16.100000000000001</v>
      </c>
      <c r="F15" s="35">
        <v>7.1</v>
      </c>
      <c r="G15" s="35">
        <v>26.1</v>
      </c>
      <c r="H15" s="35">
        <v>13</v>
      </c>
      <c r="I15" s="35">
        <v>12.8</v>
      </c>
      <c r="J15" s="35">
        <v>4.8</v>
      </c>
      <c r="K15" s="35">
        <v>12.3</v>
      </c>
      <c r="L15" s="35">
        <v>0.9</v>
      </c>
      <c r="M15" s="35">
        <v>1</v>
      </c>
      <c r="N15" s="35">
        <v>5.0999999999999996</v>
      </c>
      <c r="O15" s="35">
        <v>49.2</v>
      </c>
      <c r="P15" s="43">
        <v>2.1</v>
      </c>
      <c r="Q15" s="3"/>
    </row>
    <row r="16" spans="2:17" ht="15.75" customHeight="1" x14ac:dyDescent="0.15">
      <c r="B16" s="127"/>
      <c r="C16" s="148" t="s">
        <v>679</v>
      </c>
      <c r="D16" s="54">
        <v>2918</v>
      </c>
      <c r="E16" s="46">
        <v>445</v>
      </c>
      <c r="F16" s="28">
        <v>208</v>
      </c>
      <c r="G16" s="28">
        <v>808</v>
      </c>
      <c r="H16" s="28">
        <v>477</v>
      </c>
      <c r="I16" s="28">
        <v>359</v>
      </c>
      <c r="J16" s="28">
        <v>147</v>
      </c>
      <c r="K16" s="28">
        <v>362</v>
      </c>
      <c r="L16" s="28">
        <v>33</v>
      </c>
      <c r="M16" s="28">
        <v>39</v>
      </c>
      <c r="N16" s="28">
        <v>145</v>
      </c>
      <c r="O16" s="28">
        <v>1347</v>
      </c>
      <c r="P16" s="44">
        <v>93</v>
      </c>
      <c r="Q16" s="3"/>
    </row>
    <row r="17" spans="2:17" ht="15.75" customHeight="1" x14ac:dyDescent="0.15">
      <c r="B17" s="127"/>
      <c r="C17" s="147"/>
      <c r="D17" s="53">
        <v>100</v>
      </c>
      <c r="E17" s="49">
        <v>15.3</v>
      </c>
      <c r="F17" s="35">
        <v>7.1</v>
      </c>
      <c r="G17" s="35">
        <v>27.7</v>
      </c>
      <c r="H17" s="35">
        <v>16.3</v>
      </c>
      <c r="I17" s="35">
        <v>12.3</v>
      </c>
      <c r="J17" s="35">
        <v>5</v>
      </c>
      <c r="K17" s="35">
        <v>12.4</v>
      </c>
      <c r="L17" s="35">
        <v>1.1000000000000001</v>
      </c>
      <c r="M17" s="35">
        <v>1.3</v>
      </c>
      <c r="N17" s="35">
        <v>5</v>
      </c>
      <c r="O17" s="35">
        <v>46.2</v>
      </c>
      <c r="P17" s="43">
        <v>3.2</v>
      </c>
      <c r="Q17" s="3"/>
    </row>
    <row r="18" spans="2:17" ht="15.75" customHeight="1" x14ac:dyDescent="0.15">
      <c r="B18" s="127"/>
      <c r="C18" s="148" t="s">
        <v>680</v>
      </c>
      <c r="D18" s="54">
        <v>3218</v>
      </c>
      <c r="E18" s="46">
        <v>565</v>
      </c>
      <c r="F18" s="28">
        <v>281</v>
      </c>
      <c r="G18" s="28">
        <v>1067</v>
      </c>
      <c r="H18" s="28">
        <v>667</v>
      </c>
      <c r="I18" s="28">
        <v>416</v>
      </c>
      <c r="J18" s="28">
        <v>209</v>
      </c>
      <c r="K18" s="28">
        <v>449</v>
      </c>
      <c r="L18" s="28">
        <v>32</v>
      </c>
      <c r="M18" s="28">
        <v>40</v>
      </c>
      <c r="N18" s="28">
        <v>194</v>
      </c>
      <c r="O18" s="28">
        <v>1356</v>
      </c>
      <c r="P18" s="44">
        <v>84</v>
      </c>
      <c r="Q18" s="3"/>
    </row>
    <row r="19" spans="2:17" ht="15.75" customHeight="1" x14ac:dyDescent="0.15">
      <c r="B19" s="127"/>
      <c r="C19" s="147"/>
      <c r="D19" s="53">
        <v>100</v>
      </c>
      <c r="E19" s="49">
        <v>17.600000000000001</v>
      </c>
      <c r="F19" s="35">
        <v>8.6999999999999993</v>
      </c>
      <c r="G19" s="35">
        <v>33.200000000000003</v>
      </c>
      <c r="H19" s="35">
        <v>20.7</v>
      </c>
      <c r="I19" s="35">
        <v>12.9</v>
      </c>
      <c r="J19" s="35">
        <v>6.5</v>
      </c>
      <c r="K19" s="35">
        <v>14</v>
      </c>
      <c r="L19" s="35">
        <v>1</v>
      </c>
      <c r="M19" s="35">
        <v>1.2</v>
      </c>
      <c r="N19" s="35">
        <v>6</v>
      </c>
      <c r="O19" s="35">
        <v>42.1</v>
      </c>
      <c r="P19" s="43">
        <v>2.6</v>
      </c>
      <c r="Q19" s="3"/>
    </row>
    <row r="20" spans="2:17" ht="15.75" customHeight="1" x14ac:dyDescent="0.15">
      <c r="B20" s="127"/>
      <c r="C20" s="148" t="s">
        <v>681</v>
      </c>
      <c r="D20" s="54">
        <v>4166</v>
      </c>
      <c r="E20" s="46">
        <v>879</v>
      </c>
      <c r="F20" s="28">
        <v>386</v>
      </c>
      <c r="G20" s="28">
        <v>1532</v>
      </c>
      <c r="H20" s="28">
        <v>982</v>
      </c>
      <c r="I20" s="28">
        <v>500</v>
      </c>
      <c r="J20" s="28">
        <v>299</v>
      </c>
      <c r="K20" s="28">
        <v>618</v>
      </c>
      <c r="L20" s="28">
        <v>42</v>
      </c>
      <c r="M20" s="28">
        <v>47</v>
      </c>
      <c r="N20" s="28">
        <v>329</v>
      </c>
      <c r="O20" s="28">
        <v>1505</v>
      </c>
      <c r="P20" s="44">
        <v>126</v>
      </c>
      <c r="Q20" s="3"/>
    </row>
    <row r="21" spans="2:17" ht="15.75" customHeight="1" x14ac:dyDescent="0.15">
      <c r="B21" s="127"/>
      <c r="C21" s="147"/>
      <c r="D21" s="53">
        <v>100</v>
      </c>
      <c r="E21" s="49">
        <v>21.1</v>
      </c>
      <c r="F21" s="35">
        <v>9.3000000000000007</v>
      </c>
      <c r="G21" s="35">
        <v>36.799999999999997</v>
      </c>
      <c r="H21" s="35">
        <v>23.6</v>
      </c>
      <c r="I21" s="35">
        <v>12</v>
      </c>
      <c r="J21" s="35">
        <v>7.2</v>
      </c>
      <c r="K21" s="35">
        <v>14.8</v>
      </c>
      <c r="L21" s="35">
        <v>1</v>
      </c>
      <c r="M21" s="35">
        <v>1.1000000000000001</v>
      </c>
      <c r="N21" s="35">
        <v>7.9</v>
      </c>
      <c r="O21" s="35">
        <v>36.1</v>
      </c>
      <c r="P21" s="43">
        <v>3</v>
      </c>
      <c r="Q21" s="3"/>
    </row>
    <row r="22" spans="2:17" ht="15.75" customHeight="1" x14ac:dyDescent="0.15">
      <c r="B22" s="127"/>
      <c r="C22" s="148" t="s">
        <v>682</v>
      </c>
      <c r="D22" s="54">
        <v>5521</v>
      </c>
      <c r="E22" s="46">
        <v>1063</v>
      </c>
      <c r="F22" s="28">
        <v>483</v>
      </c>
      <c r="G22" s="28">
        <v>2242</v>
      </c>
      <c r="H22" s="28">
        <v>1355</v>
      </c>
      <c r="I22" s="28">
        <v>620</v>
      </c>
      <c r="J22" s="28">
        <v>514</v>
      </c>
      <c r="K22" s="28">
        <v>814</v>
      </c>
      <c r="L22" s="28">
        <v>51</v>
      </c>
      <c r="M22" s="28">
        <v>74</v>
      </c>
      <c r="N22" s="28">
        <v>514</v>
      </c>
      <c r="O22" s="28">
        <v>1898</v>
      </c>
      <c r="P22" s="44">
        <v>198</v>
      </c>
      <c r="Q22" s="3"/>
    </row>
    <row r="23" spans="2:17" ht="15.75" customHeight="1" x14ac:dyDescent="0.15">
      <c r="B23" s="128"/>
      <c r="C23" s="149"/>
      <c r="D23" s="52">
        <v>100</v>
      </c>
      <c r="E23" s="47">
        <v>19.3</v>
      </c>
      <c r="F23" s="39">
        <v>8.6999999999999993</v>
      </c>
      <c r="G23" s="39">
        <v>40.6</v>
      </c>
      <c r="H23" s="39">
        <v>24.5</v>
      </c>
      <c r="I23" s="39">
        <v>11.2</v>
      </c>
      <c r="J23" s="39">
        <v>9.3000000000000007</v>
      </c>
      <c r="K23" s="39">
        <v>14.7</v>
      </c>
      <c r="L23" s="39">
        <v>0.9</v>
      </c>
      <c r="M23" s="39">
        <v>1.3</v>
      </c>
      <c r="N23" s="39">
        <v>9.3000000000000007</v>
      </c>
      <c r="O23" s="39">
        <v>34.4</v>
      </c>
      <c r="P23" s="42">
        <v>3.6</v>
      </c>
      <c r="Q23" s="3"/>
    </row>
    <row r="24" spans="2:17" ht="15.75" customHeight="1" x14ac:dyDescent="0.15">
      <c r="B24" s="3"/>
      <c r="C24" s="3"/>
      <c r="D24" s="3"/>
      <c r="E24" s="3"/>
      <c r="F24" s="3"/>
      <c r="G24" s="3"/>
      <c r="H24" s="3"/>
      <c r="I24" s="3"/>
      <c r="J24" s="3"/>
      <c r="K24" s="3"/>
      <c r="L24" s="3"/>
      <c r="M24" s="3"/>
      <c r="N24" s="3"/>
      <c r="O24" s="3"/>
      <c r="P24" s="3"/>
      <c r="Q24"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P9">
    <cfRule type="top10" dxfId="1238" priority="8" rank="1"/>
  </conditionalFormatting>
  <conditionalFormatting sqref="E11:P11">
    <cfRule type="top10" dxfId="1237" priority="7" rank="1"/>
  </conditionalFormatting>
  <conditionalFormatting sqref="E13:P13">
    <cfRule type="top10" dxfId="1236" priority="6" rank="1"/>
  </conditionalFormatting>
  <conditionalFormatting sqref="E15:P15">
    <cfRule type="top10" dxfId="1235" priority="5" rank="1"/>
  </conditionalFormatting>
  <conditionalFormatting sqref="E17:P17">
    <cfRule type="top10" dxfId="1234" priority="4" rank="1"/>
  </conditionalFormatting>
  <conditionalFormatting sqref="E19:P19">
    <cfRule type="top10" dxfId="1233" priority="3" rank="1"/>
  </conditionalFormatting>
  <conditionalFormatting sqref="E21:P21">
    <cfRule type="top10" dxfId="1232" priority="2" rank="1"/>
  </conditionalFormatting>
  <conditionalFormatting sqref="E23:P23">
    <cfRule type="top10" dxfId="1231" priority="1" rank="1"/>
  </conditionalFormatting>
  <pageMargins left="0.7" right="0.7" top="0.75" bottom="0.75" header="0.3" footer="0.3"/>
  <pageSetup paperSize="9" scale="92" orientation="landscape" r:id="rId1"/>
  <headerFooter>
    <oddFooter>&amp;C&amp;P</oddFooter>
  </headerFooter>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3" ht="15.75" customHeight="1" x14ac:dyDescent="0.15">
      <c r="B2" s="1" t="s">
        <v>688</v>
      </c>
    </row>
    <row r="3" spans="2:13" ht="15.75" customHeight="1" x14ac:dyDescent="0.15">
      <c r="B3" s="1" t="s">
        <v>689</v>
      </c>
    </row>
    <row r="4" spans="2:13" ht="15.75" customHeight="1" x14ac:dyDescent="0.15">
      <c r="B4" s="1" t="s">
        <v>1291</v>
      </c>
    </row>
    <row r="6" spans="2:13" ht="4.5" customHeight="1" x14ac:dyDescent="0.15">
      <c r="B6" s="60"/>
      <c r="C6" s="96"/>
      <c r="D6" s="62"/>
      <c r="E6" s="63"/>
      <c r="F6" s="64"/>
      <c r="G6" s="64"/>
      <c r="H6" s="64"/>
      <c r="I6" s="64"/>
      <c r="J6" s="64"/>
      <c r="K6" s="64"/>
      <c r="L6" s="64"/>
      <c r="M6" s="64"/>
    </row>
    <row r="7" spans="2:13" s="2" customFormat="1" ht="118.5" customHeight="1" thickBot="1" x14ac:dyDescent="0.2">
      <c r="B7" s="66"/>
      <c r="C7" s="86" t="s">
        <v>427</v>
      </c>
      <c r="D7" s="57" t="s">
        <v>52</v>
      </c>
      <c r="E7" s="90" t="s">
        <v>685</v>
      </c>
      <c r="F7" s="91" t="s">
        <v>240</v>
      </c>
      <c r="G7" s="91" t="s">
        <v>241</v>
      </c>
      <c r="H7" s="91" t="s">
        <v>242</v>
      </c>
      <c r="I7" s="91" t="s">
        <v>243</v>
      </c>
      <c r="J7" s="91" t="s">
        <v>244</v>
      </c>
      <c r="K7" s="91" t="s">
        <v>44</v>
      </c>
      <c r="L7" s="91" t="s">
        <v>246</v>
      </c>
      <c r="M7" s="91" t="s">
        <v>53</v>
      </c>
    </row>
    <row r="8" spans="2:13" ht="15.75" customHeight="1" thickTop="1" x14ac:dyDescent="0.15">
      <c r="B8" s="122" t="s">
        <v>428</v>
      </c>
      <c r="C8" s="109"/>
      <c r="D8" s="54">
        <v>19565</v>
      </c>
      <c r="E8" s="46">
        <v>3839</v>
      </c>
      <c r="F8" s="28">
        <v>13139</v>
      </c>
      <c r="G8" s="28">
        <v>4467</v>
      </c>
      <c r="H8" s="28">
        <v>9325</v>
      </c>
      <c r="I8" s="28">
        <v>2757</v>
      </c>
      <c r="J8" s="28">
        <v>6686</v>
      </c>
      <c r="K8" s="28">
        <v>806</v>
      </c>
      <c r="L8" s="28">
        <v>1681</v>
      </c>
      <c r="M8" s="28">
        <v>516</v>
      </c>
    </row>
    <row r="9" spans="2:13" ht="15.75" customHeight="1" x14ac:dyDescent="0.15">
      <c r="B9" s="124"/>
      <c r="C9" s="109"/>
      <c r="D9" s="87">
        <v>100</v>
      </c>
      <c r="E9" s="70">
        <v>19.600000000000001</v>
      </c>
      <c r="F9" s="36">
        <v>67.2</v>
      </c>
      <c r="G9" s="36">
        <v>22.8</v>
      </c>
      <c r="H9" s="36">
        <v>47.7</v>
      </c>
      <c r="I9" s="36">
        <v>14.1</v>
      </c>
      <c r="J9" s="36">
        <v>34.200000000000003</v>
      </c>
      <c r="K9" s="36">
        <v>4.0999999999999996</v>
      </c>
      <c r="L9" s="36">
        <v>8.6</v>
      </c>
      <c r="M9" s="36">
        <v>2.6</v>
      </c>
    </row>
    <row r="10" spans="2:13" ht="15.75" customHeight="1" x14ac:dyDescent="0.15">
      <c r="B10" s="126" t="s">
        <v>429</v>
      </c>
      <c r="C10" s="146" t="s">
        <v>2</v>
      </c>
      <c r="D10" s="51">
        <v>9002</v>
      </c>
      <c r="E10" s="48">
        <v>1749</v>
      </c>
      <c r="F10" s="40">
        <v>5607</v>
      </c>
      <c r="G10" s="40">
        <v>1326</v>
      </c>
      <c r="H10" s="40">
        <v>3780</v>
      </c>
      <c r="I10" s="40">
        <v>977</v>
      </c>
      <c r="J10" s="40">
        <v>2369</v>
      </c>
      <c r="K10" s="40">
        <v>448</v>
      </c>
      <c r="L10" s="40">
        <v>1133</v>
      </c>
      <c r="M10" s="40">
        <v>232</v>
      </c>
    </row>
    <row r="11" spans="2:13" ht="15.75" customHeight="1" x14ac:dyDescent="0.15">
      <c r="B11" s="127"/>
      <c r="C11" s="147"/>
      <c r="D11" s="53">
        <v>100</v>
      </c>
      <c r="E11" s="49">
        <v>19.399999999999999</v>
      </c>
      <c r="F11" s="35">
        <v>62.3</v>
      </c>
      <c r="G11" s="35">
        <v>14.7</v>
      </c>
      <c r="H11" s="35">
        <v>42</v>
      </c>
      <c r="I11" s="35">
        <v>10.9</v>
      </c>
      <c r="J11" s="35">
        <v>26.3</v>
      </c>
      <c r="K11" s="35">
        <v>5</v>
      </c>
      <c r="L11" s="35">
        <v>12.6</v>
      </c>
      <c r="M11" s="35">
        <v>2.6</v>
      </c>
    </row>
    <row r="12" spans="2:13" ht="15.75" customHeight="1" x14ac:dyDescent="0.15">
      <c r="B12" s="127"/>
      <c r="C12" s="148" t="s">
        <v>3</v>
      </c>
      <c r="D12" s="54">
        <v>10274</v>
      </c>
      <c r="E12" s="46">
        <v>2039</v>
      </c>
      <c r="F12" s="28">
        <v>7381</v>
      </c>
      <c r="G12" s="28">
        <v>3089</v>
      </c>
      <c r="H12" s="28">
        <v>5432</v>
      </c>
      <c r="I12" s="28">
        <v>1740</v>
      </c>
      <c r="J12" s="28">
        <v>4236</v>
      </c>
      <c r="K12" s="28">
        <v>349</v>
      </c>
      <c r="L12" s="28">
        <v>527</v>
      </c>
      <c r="M12" s="28">
        <v>223</v>
      </c>
    </row>
    <row r="13" spans="2:13" ht="15.75" customHeight="1" x14ac:dyDescent="0.15">
      <c r="B13" s="128"/>
      <c r="C13" s="149"/>
      <c r="D13" s="52">
        <v>100</v>
      </c>
      <c r="E13" s="47">
        <v>19.8</v>
      </c>
      <c r="F13" s="39">
        <v>71.8</v>
      </c>
      <c r="G13" s="39">
        <v>30.1</v>
      </c>
      <c r="H13" s="39">
        <v>52.9</v>
      </c>
      <c r="I13" s="39">
        <v>16.899999999999999</v>
      </c>
      <c r="J13" s="39">
        <v>41.2</v>
      </c>
      <c r="K13" s="39">
        <v>3.4</v>
      </c>
      <c r="L13" s="39">
        <v>5.0999999999999996</v>
      </c>
      <c r="M13" s="39">
        <v>2.2000000000000002</v>
      </c>
    </row>
    <row r="14" spans="2:13" ht="15.75" customHeight="1" x14ac:dyDescent="0.15">
      <c r="B14" s="126" t="s">
        <v>4</v>
      </c>
      <c r="C14" s="146" t="s">
        <v>678</v>
      </c>
      <c r="D14" s="51">
        <v>2756</v>
      </c>
      <c r="E14" s="48">
        <v>731</v>
      </c>
      <c r="F14" s="40">
        <v>1848</v>
      </c>
      <c r="G14" s="40">
        <v>483</v>
      </c>
      <c r="H14" s="40">
        <v>1360</v>
      </c>
      <c r="I14" s="40">
        <v>407</v>
      </c>
      <c r="J14" s="40">
        <v>901</v>
      </c>
      <c r="K14" s="40">
        <v>95</v>
      </c>
      <c r="L14" s="40">
        <v>263</v>
      </c>
      <c r="M14" s="40">
        <v>49</v>
      </c>
    </row>
    <row r="15" spans="2:13" ht="15.75" customHeight="1" x14ac:dyDescent="0.15">
      <c r="B15" s="127"/>
      <c r="C15" s="147"/>
      <c r="D15" s="53">
        <v>100</v>
      </c>
      <c r="E15" s="49">
        <v>26.5</v>
      </c>
      <c r="F15" s="35">
        <v>67.099999999999994</v>
      </c>
      <c r="G15" s="35">
        <v>17.5</v>
      </c>
      <c r="H15" s="35">
        <v>49.3</v>
      </c>
      <c r="I15" s="35">
        <v>14.8</v>
      </c>
      <c r="J15" s="35">
        <v>32.700000000000003</v>
      </c>
      <c r="K15" s="35">
        <v>3.4</v>
      </c>
      <c r="L15" s="35">
        <v>9.5</v>
      </c>
      <c r="M15" s="35">
        <v>1.8</v>
      </c>
    </row>
    <row r="16" spans="2:13" ht="15.75" customHeight="1" x14ac:dyDescent="0.15">
      <c r="B16" s="127"/>
      <c r="C16" s="148" t="s">
        <v>679</v>
      </c>
      <c r="D16" s="54">
        <v>2918</v>
      </c>
      <c r="E16" s="46">
        <v>660</v>
      </c>
      <c r="F16" s="28">
        <v>1901</v>
      </c>
      <c r="G16" s="28">
        <v>538</v>
      </c>
      <c r="H16" s="28">
        <v>1384</v>
      </c>
      <c r="I16" s="28">
        <v>436</v>
      </c>
      <c r="J16" s="28">
        <v>934</v>
      </c>
      <c r="K16" s="28">
        <v>114</v>
      </c>
      <c r="L16" s="28">
        <v>293</v>
      </c>
      <c r="M16" s="28">
        <v>61</v>
      </c>
    </row>
    <row r="17" spans="2:13" ht="15.75" customHeight="1" x14ac:dyDescent="0.15">
      <c r="B17" s="127"/>
      <c r="C17" s="147"/>
      <c r="D17" s="53">
        <v>100</v>
      </c>
      <c r="E17" s="49">
        <v>22.6</v>
      </c>
      <c r="F17" s="35">
        <v>65.099999999999994</v>
      </c>
      <c r="G17" s="35">
        <v>18.399999999999999</v>
      </c>
      <c r="H17" s="35">
        <v>47.4</v>
      </c>
      <c r="I17" s="35">
        <v>14.9</v>
      </c>
      <c r="J17" s="35">
        <v>32</v>
      </c>
      <c r="K17" s="35">
        <v>3.9</v>
      </c>
      <c r="L17" s="35">
        <v>10</v>
      </c>
      <c r="M17" s="35">
        <v>2.1</v>
      </c>
    </row>
    <row r="18" spans="2:13" ht="15.75" customHeight="1" x14ac:dyDescent="0.15">
      <c r="B18" s="127"/>
      <c r="C18" s="148" t="s">
        <v>680</v>
      </c>
      <c r="D18" s="54">
        <v>3218</v>
      </c>
      <c r="E18" s="46">
        <v>678</v>
      </c>
      <c r="F18" s="28">
        <v>2136</v>
      </c>
      <c r="G18" s="28">
        <v>739</v>
      </c>
      <c r="H18" s="28">
        <v>1540</v>
      </c>
      <c r="I18" s="28">
        <v>455</v>
      </c>
      <c r="J18" s="28">
        <v>1097</v>
      </c>
      <c r="K18" s="28">
        <v>141</v>
      </c>
      <c r="L18" s="28">
        <v>282</v>
      </c>
      <c r="M18" s="28">
        <v>73</v>
      </c>
    </row>
    <row r="19" spans="2:13" ht="15.75" customHeight="1" x14ac:dyDescent="0.15">
      <c r="B19" s="127"/>
      <c r="C19" s="147"/>
      <c r="D19" s="53">
        <v>100</v>
      </c>
      <c r="E19" s="49">
        <v>21.1</v>
      </c>
      <c r="F19" s="35">
        <v>66.400000000000006</v>
      </c>
      <c r="G19" s="35">
        <v>23</v>
      </c>
      <c r="H19" s="35">
        <v>47.9</v>
      </c>
      <c r="I19" s="35">
        <v>14.1</v>
      </c>
      <c r="J19" s="35">
        <v>34.1</v>
      </c>
      <c r="K19" s="35">
        <v>4.4000000000000004</v>
      </c>
      <c r="L19" s="35">
        <v>8.8000000000000007</v>
      </c>
      <c r="M19" s="35">
        <v>2.2999999999999998</v>
      </c>
    </row>
    <row r="20" spans="2:13" ht="15.75" customHeight="1" x14ac:dyDescent="0.15">
      <c r="B20" s="127"/>
      <c r="C20" s="148" t="s">
        <v>681</v>
      </c>
      <c r="D20" s="54">
        <v>4166</v>
      </c>
      <c r="E20" s="46">
        <v>748</v>
      </c>
      <c r="F20" s="28">
        <v>2837</v>
      </c>
      <c r="G20" s="28">
        <v>1017</v>
      </c>
      <c r="H20" s="28">
        <v>1964</v>
      </c>
      <c r="I20" s="28">
        <v>555</v>
      </c>
      <c r="J20" s="28">
        <v>1459</v>
      </c>
      <c r="K20" s="28">
        <v>175</v>
      </c>
      <c r="L20" s="28">
        <v>338</v>
      </c>
      <c r="M20" s="28">
        <v>110</v>
      </c>
    </row>
    <row r="21" spans="2:13" ht="15.75" customHeight="1" x14ac:dyDescent="0.15">
      <c r="B21" s="127"/>
      <c r="C21" s="147"/>
      <c r="D21" s="53">
        <v>100</v>
      </c>
      <c r="E21" s="49">
        <v>18</v>
      </c>
      <c r="F21" s="35">
        <v>68.099999999999994</v>
      </c>
      <c r="G21" s="35">
        <v>24.4</v>
      </c>
      <c r="H21" s="35">
        <v>47.1</v>
      </c>
      <c r="I21" s="35">
        <v>13.3</v>
      </c>
      <c r="J21" s="35">
        <v>35</v>
      </c>
      <c r="K21" s="35">
        <v>4.2</v>
      </c>
      <c r="L21" s="35">
        <v>8.1</v>
      </c>
      <c r="M21" s="35">
        <v>2.6</v>
      </c>
    </row>
    <row r="22" spans="2:13" ht="15.75" customHeight="1" x14ac:dyDescent="0.15">
      <c r="B22" s="127"/>
      <c r="C22" s="148" t="s">
        <v>682</v>
      </c>
      <c r="D22" s="54">
        <v>5521</v>
      </c>
      <c r="E22" s="46">
        <v>867</v>
      </c>
      <c r="F22" s="28">
        <v>3783</v>
      </c>
      <c r="G22" s="28">
        <v>1468</v>
      </c>
      <c r="H22" s="28">
        <v>2628</v>
      </c>
      <c r="I22" s="28">
        <v>759</v>
      </c>
      <c r="J22" s="28">
        <v>1969</v>
      </c>
      <c r="K22" s="28">
        <v>234</v>
      </c>
      <c r="L22" s="28">
        <v>439</v>
      </c>
      <c r="M22" s="28">
        <v>157</v>
      </c>
    </row>
    <row r="23" spans="2:13" ht="15.75" customHeight="1" x14ac:dyDescent="0.15">
      <c r="B23" s="128"/>
      <c r="C23" s="149"/>
      <c r="D23" s="52">
        <v>100</v>
      </c>
      <c r="E23" s="47">
        <v>15.7</v>
      </c>
      <c r="F23" s="39">
        <v>68.5</v>
      </c>
      <c r="G23" s="39">
        <v>26.6</v>
      </c>
      <c r="H23" s="39">
        <v>47.6</v>
      </c>
      <c r="I23" s="39">
        <v>13.7</v>
      </c>
      <c r="J23" s="39">
        <v>35.700000000000003</v>
      </c>
      <c r="K23" s="39">
        <v>4.2</v>
      </c>
      <c r="L23" s="39">
        <v>8</v>
      </c>
      <c r="M23" s="39">
        <v>2.8</v>
      </c>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M9">
    <cfRule type="top10" dxfId="1230" priority="1106" rank="1"/>
  </conditionalFormatting>
  <conditionalFormatting sqref="E11:M11">
    <cfRule type="top10" dxfId="1229" priority="1107" rank="1"/>
  </conditionalFormatting>
  <conditionalFormatting sqref="E13:M13">
    <cfRule type="top10" dxfId="1228" priority="1108" rank="1"/>
  </conditionalFormatting>
  <conditionalFormatting sqref="E15:M15">
    <cfRule type="top10" dxfId="1227" priority="1109" rank="1"/>
  </conditionalFormatting>
  <conditionalFormatting sqref="E17:M17">
    <cfRule type="top10" dxfId="1226" priority="1110" rank="1"/>
  </conditionalFormatting>
  <conditionalFormatting sqref="E19:M19">
    <cfRule type="top10" dxfId="1225" priority="1111" rank="1"/>
  </conditionalFormatting>
  <conditionalFormatting sqref="E21:M21">
    <cfRule type="top10" dxfId="1224" priority="1112" rank="1"/>
  </conditionalFormatting>
  <conditionalFormatting sqref="E23:M23">
    <cfRule type="top10" dxfId="1223" priority="1113" rank="1"/>
  </conditionalFormatting>
  <pageMargins left="0.7" right="0.7" top="0.75" bottom="0.75" header="0.3" footer="0.3"/>
  <pageSetup paperSize="9" orientation="landscape" r:id="rId1"/>
  <headerFooter>
    <oddFooter>&amp;C&amp;P</oddFooter>
  </headerFooter>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3" ht="15.75" customHeight="1" x14ac:dyDescent="0.15">
      <c r="B2" s="1" t="s">
        <v>688</v>
      </c>
    </row>
    <row r="3" spans="2:13" ht="15.75" customHeight="1" x14ac:dyDescent="0.15">
      <c r="B3" s="1" t="s">
        <v>689</v>
      </c>
    </row>
    <row r="4" spans="2:13" ht="15.75" customHeight="1" x14ac:dyDescent="0.15">
      <c r="B4" s="1" t="s">
        <v>1329</v>
      </c>
    </row>
    <row r="6" spans="2:13" ht="4.5" customHeight="1" x14ac:dyDescent="0.15">
      <c r="B6" s="60"/>
      <c r="C6" s="96"/>
      <c r="D6" s="62"/>
      <c r="E6" s="63"/>
      <c r="F6" s="64"/>
      <c r="G6" s="64"/>
      <c r="H6" s="64"/>
      <c r="I6" s="64"/>
      <c r="J6" s="64"/>
      <c r="K6" s="64"/>
      <c r="L6" s="64"/>
      <c r="M6" s="64"/>
    </row>
    <row r="7" spans="2:13" s="2" customFormat="1" ht="118.5" customHeight="1" thickBot="1" x14ac:dyDescent="0.2">
      <c r="B7" s="66"/>
      <c r="C7" s="86" t="s">
        <v>427</v>
      </c>
      <c r="D7" s="57" t="s">
        <v>52</v>
      </c>
      <c r="E7" s="90" t="s">
        <v>686</v>
      </c>
      <c r="F7" s="91" t="s">
        <v>240</v>
      </c>
      <c r="G7" s="91" t="s">
        <v>241</v>
      </c>
      <c r="H7" s="91" t="s">
        <v>242</v>
      </c>
      <c r="I7" s="91" t="s">
        <v>243</v>
      </c>
      <c r="J7" s="91" t="s">
        <v>244</v>
      </c>
      <c r="K7" s="91" t="s">
        <v>44</v>
      </c>
      <c r="L7" s="91" t="s">
        <v>245</v>
      </c>
      <c r="M7" s="91" t="s">
        <v>53</v>
      </c>
    </row>
    <row r="8" spans="2:13" ht="15.75" customHeight="1" thickTop="1" x14ac:dyDescent="0.15">
      <c r="B8" s="122" t="s">
        <v>428</v>
      </c>
      <c r="C8" s="109"/>
      <c r="D8" s="54">
        <v>19565</v>
      </c>
      <c r="E8" s="46">
        <v>1139</v>
      </c>
      <c r="F8" s="28">
        <v>7797</v>
      </c>
      <c r="G8" s="28">
        <v>1642</v>
      </c>
      <c r="H8" s="28">
        <v>5476</v>
      </c>
      <c r="I8" s="28">
        <v>2277</v>
      </c>
      <c r="J8" s="28">
        <v>2336</v>
      </c>
      <c r="K8" s="28">
        <v>874</v>
      </c>
      <c r="L8" s="28">
        <v>7359</v>
      </c>
      <c r="M8" s="28">
        <v>550</v>
      </c>
    </row>
    <row r="9" spans="2:13" ht="15.75" customHeight="1" x14ac:dyDescent="0.15">
      <c r="B9" s="124"/>
      <c r="C9" s="109"/>
      <c r="D9" s="87">
        <v>100</v>
      </c>
      <c r="E9" s="70">
        <v>5.8</v>
      </c>
      <c r="F9" s="36">
        <v>39.9</v>
      </c>
      <c r="G9" s="36">
        <v>8.4</v>
      </c>
      <c r="H9" s="36">
        <v>28</v>
      </c>
      <c r="I9" s="36">
        <v>11.6</v>
      </c>
      <c r="J9" s="36">
        <v>11.9</v>
      </c>
      <c r="K9" s="36">
        <v>4.5</v>
      </c>
      <c r="L9" s="36">
        <v>37.6</v>
      </c>
      <c r="M9" s="36">
        <v>2.8</v>
      </c>
    </row>
    <row r="10" spans="2:13" ht="15.75" customHeight="1" x14ac:dyDescent="0.15">
      <c r="B10" s="126" t="s">
        <v>429</v>
      </c>
      <c r="C10" s="146" t="s">
        <v>2</v>
      </c>
      <c r="D10" s="51">
        <v>9002</v>
      </c>
      <c r="E10" s="48">
        <v>565</v>
      </c>
      <c r="F10" s="40">
        <v>3489</v>
      </c>
      <c r="G10" s="40">
        <v>504</v>
      </c>
      <c r="H10" s="40">
        <v>2167</v>
      </c>
      <c r="I10" s="40">
        <v>771</v>
      </c>
      <c r="J10" s="40">
        <v>733</v>
      </c>
      <c r="K10" s="40">
        <v>433</v>
      </c>
      <c r="L10" s="40">
        <v>3649</v>
      </c>
      <c r="M10" s="40">
        <v>246</v>
      </c>
    </row>
    <row r="11" spans="2:13" ht="15.75" customHeight="1" x14ac:dyDescent="0.15">
      <c r="B11" s="127"/>
      <c r="C11" s="147"/>
      <c r="D11" s="53">
        <v>100</v>
      </c>
      <c r="E11" s="49">
        <v>6.3</v>
      </c>
      <c r="F11" s="35">
        <v>38.799999999999997</v>
      </c>
      <c r="G11" s="35">
        <v>5.6</v>
      </c>
      <c r="H11" s="35">
        <v>24.1</v>
      </c>
      <c r="I11" s="35">
        <v>8.6</v>
      </c>
      <c r="J11" s="35">
        <v>8.1</v>
      </c>
      <c r="K11" s="35">
        <v>4.8</v>
      </c>
      <c r="L11" s="35">
        <v>40.5</v>
      </c>
      <c r="M11" s="35">
        <v>2.7</v>
      </c>
    </row>
    <row r="12" spans="2:13" ht="15.75" customHeight="1" x14ac:dyDescent="0.15">
      <c r="B12" s="127"/>
      <c r="C12" s="148" t="s">
        <v>3</v>
      </c>
      <c r="D12" s="54">
        <v>10274</v>
      </c>
      <c r="E12" s="46">
        <v>564</v>
      </c>
      <c r="F12" s="28">
        <v>4203</v>
      </c>
      <c r="G12" s="28">
        <v>1122</v>
      </c>
      <c r="H12" s="28">
        <v>3244</v>
      </c>
      <c r="I12" s="28">
        <v>1479</v>
      </c>
      <c r="J12" s="28">
        <v>1571</v>
      </c>
      <c r="K12" s="28">
        <v>428</v>
      </c>
      <c r="L12" s="28">
        <v>3625</v>
      </c>
      <c r="M12" s="28">
        <v>243</v>
      </c>
    </row>
    <row r="13" spans="2:13" ht="15.75" customHeight="1" x14ac:dyDescent="0.15">
      <c r="B13" s="128"/>
      <c r="C13" s="149"/>
      <c r="D13" s="52">
        <v>100</v>
      </c>
      <c r="E13" s="47">
        <v>5.5</v>
      </c>
      <c r="F13" s="39">
        <v>40.9</v>
      </c>
      <c r="G13" s="39">
        <v>10.9</v>
      </c>
      <c r="H13" s="39">
        <v>31.6</v>
      </c>
      <c r="I13" s="39">
        <v>14.4</v>
      </c>
      <c r="J13" s="39">
        <v>15.3</v>
      </c>
      <c r="K13" s="39">
        <v>4.2</v>
      </c>
      <c r="L13" s="39">
        <v>35.299999999999997</v>
      </c>
      <c r="M13" s="39">
        <v>2.4</v>
      </c>
    </row>
    <row r="14" spans="2:13" ht="15.75" customHeight="1" x14ac:dyDescent="0.15">
      <c r="B14" s="126" t="s">
        <v>4</v>
      </c>
      <c r="C14" s="146" t="s">
        <v>678</v>
      </c>
      <c r="D14" s="51">
        <v>2756</v>
      </c>
      <c r="E14" s="48">
        <v>189</v>
      </c>
      <c r="F14" s="40">
        <v>910</v>
      </c>
      <c r="G14" s="40">
        <v>130</v>
      </c>
      <c r="H14" s="40">
        <v>603</v>
      </c>
      <c r="I14" s="40">
        <v>258</v>
      </c>
      <c r="J14" s="40">
        <v>214</v>
      </c>
      <c r="K14" s="40">
        <v>111</v>
      </c>
      <c r="L14" s="40">
        <v>1271</v>
      </c>
      <c r="M14" s="40">
        <v>54</v>
      </c>
    </row>
    <row r="15" spans="2:13" ht="15.75" customHeight="1" x14ac:dyDescent="0.15">
      <c r="B15" s="127"/>
      <c r="C15" s="147"/>
      <c r="D15" s="53">
        <v>100</v>
      </c>
      <c r="E15" s="49">
        <v>6.9</v>
      </c>
      <c r="F15" s="35">
        <v>33</v>
      </c>
      <c r="G15" s="35">
        <v>4.7</v>
      </c>
      <c r="H15" s="35">
        <v>21.9</v>
      </c>
      <c r="I15" s="35">
        <v>9.4</v>
      </c>
      <c r="J15" s="35">
        <v>7.8</v>
      </c>
      <c r="K15" s="35">
        <v>4</v>
      </c>
      <c r="L15" s="35">
        <v>46.1</v>
      </c>
      <c r="M15" s="35">
        <v>2</v>
      </c>
    </row>
    <row r="16" spans="2:13" ht="15.75" customHeight="1" x14ac:dyDescent="0.15">
      <c r="B16" s="127"/>
      <c r="C16" s="148" t="s">
        <v>679</v>
      </c>
      <c r="D16" s="54">
        <v>2918</v>
      </c>
      <c r="E16" s="46">
        <v>182</v>
      </c>
      <c r="F16" s="28">
        <v>975</v>
      </c>
      <c r="G16" s="28">
        <v>143</v>
      </c>
      <c r="H16" s="28">
        <v>664</v>
      </c>
      <c r="I16" s="28">
        <v>301</v>
      </c>
      <c r="J16" s="28">
        <v>230</v>
      </c>
      <c r="K16" s="28">
        <v>95</v>
      </c>
      <c r="L16" s="28">
        <v>1355</v>
      </c>
      <c r="M16" s="28">
        <v>64</v>
      </c>
    </row>
    <row r="17" spans="2:13" ht="15.75" customHeight="1" x14ac:dyDescent="0.15">
      <c r="B17" s="127"/>
      <c r="C17" s="147"/>
      <c r="D17" s="53">
        <v>100</v>
      </c>
      <c r="E17" s="49">
        <v>6.2</v>
      </c>
      <c r="F17" s="35">
        <v>33.4</v>
      </c>
      <c r="G17" s="35">
        <v>4.9000000000000004</v>
      </c>
      <c r="H17" s="35">
        <v>22.8</v>
      </c>
      <c r="I17" s="35">
        <v>10.3</v>
      </c>
      <c r="J17" s="35">
        <v>7.9</v>
      </c>
      <c r="K17" s="35">
        <v>3.3</v>
      </c>
      <c r="L17" s="35">
        <v>46.4</v>
      </c>
      <c r="M17" s="35">
        <v>2.2000000000000002</v>
      </c>
    </row>
    <row r="18" spans="2:13" ht="15.75" customHeight="1" x14ac:dyDescent="0.15">
      <c r="B18" s="127"/>
      <c r="C18" s="148" t="s">
        <v>680</v>
      </c>
      <c r="D18" s="54">
        <v>3218</v>
      </c>
      <c r="E18" s="46">
        <v>182</v>
      </c>
      <c r="F18" s="28">
        <v>1167</v>
      </c>
      <c r="G18" s="28">
        <v>243</v>
      </c>
      <c r="H18" s="28">
        <v>860</v>
      </c>
      <c r="I18" s="28">
        <v>377</v>
      </c>
      <c r="J18" s="28">
        <v>381</v>
      </c>
      <c r="K18" s="28">
        <v>143</v>
      </c>
      <c r="L18" s="28">
        <v>1301</v>
      </c>
      <c r="M18" s="28">
        <v>74</v>
      </c>
    </row>
    <row r="19" spans="2:13" ht="15.75" customHeight="1" x14ac:dyDescent="0.15">
      <c r="B19" s="127"/>
      <c r="C19" s="147"/>
      <c r="D19" s="53">
        <v>100</v>
      </c>
      <c r="E19" s="49">
        <v>5.7</v>
      </c>
      <c r="F19" s="35">
        <v>36.299999999999997</v>
      </c>
      <c r="G19" s="35">
        <v>7.6</v>
      </c>
      <c r="H19" s="35">
        <v>26.7</v>
      </c>
      <c r="I19" s="35">
        <v>11.7</v>
      </c>
      <c r="J19" s="35">
        <v>11.8</v>
      </c>
      <c r="K19" s="35">
        <v>4.4000000000000004</v>
      </c>
      <c r="L19" s="35">
        <v>40.4</v>
      </c>
      <c r="M19" s="35">
        <v>2.2999999999999998</v>
      </c>
    </row>
    <row r="20" spans="2:13" ht="15.75" customHeight="1" x14ac:dyDescent="0.15">
      <c r="B20" s="127"/>
      <c r="C20" s="148" t="s">
        <v>681</v>
      </c>
      <c r="D20" s="54">
        <v>4166</v>
      </c>
      <c r="E20" s="46">
        <v>231</v>
      </c>
      <c r="F20" s="28">
        <v>1682</v>
      </c>
      <c r="G20" s="28">
        <v>354</v>
      </c>
      <c r="H20" s="28">
        <v>1194</v>
      </c>
      <c r="I20" s="28">
        <v>474</v>
      </c>
      <c r="J20" s="28">
        <v>514</v>
      </c>
      <c r="K20" s="28">
        <v>204</v>
      </c>
      <c r="L20" s="28">
        <v>1508</v>
      </c>
      <c r="M20" s="28">
        <v>126</v>
      </c>
    </row>
    <row r="21" spans="2:13" ht="15.75" customHeight="1" x14ac:dyDescent="0.15">
      <c r="B21" s="127"/>
      <c r="C21" s="147"/>
      <c r="D21" s="53">
        <v>100</v>
      </c>
      <c r="E21" s="49">
        <v>5.5</v>
      </c>
      <c r="F21" s="35">
        <v>40.4</v>
      </c>
      <c r="G21" s="35">
        <v>8.5</v>
      </c>
      <c r="H21" s="35">
        <v>28.7</v>
      </c>
      <c r="I21" s="35">
        <v>11.4</v>
      </c>
      <c r="J21" s="35">
        <v>12.3</v>
      </c>
      <c r="K21" s="35">
        <v>4.9000000000000004</v>
      </c>
      <c r="L21" s="35">
        <v>36.200000000000003</v>
      </c>
      <c r="M21" s="35">
        <v>3</v>
      </c>
    </row>
    <row r="22" spans="2:13" ht="15.75" customHeight="1" x14ac:dyDescent="0.15">
      <c r="B22" s="127"/>
      <c r="C22" s="148" t="s">
        <v>682</v>
      </c>
      <c r="D22" s="54">
        <v>5521</v>
      </c>
      <c r="E22" s="46">
        <v>302</v>
      </c>
      <c r="F22" s="28">
        <v>2639</v>
      </c>
      <c r="G22" s="28">
        <v>695</v>
      </c>
      <c r="H22" s="28">
        <v>1860</v>
      </c>
      <c r="I22" s="28">
        <v>755</v>
      </c>
      <c r="J22" s="28">
        <v>861</v>
      </c>
      <c r="K22" s="28">
        <v>272</v>
      </c>
      <c r="L22" s="28">
        <v>1625</v>
      </c>
      <c r="M22" s="28">
        <v>162</v>
      </c>
    </row>
    <row r="23" spans="2:13" ht="15.75" customHeight="1" x14ac:dyDescent="0.15">
      <c r="B23" s="128"/>
      <c r="C23" s="149"/>
      <c r="D23" s="52">
        <v>100</v>
      </c>
      <c r="E23" s="47">
        <v>5.5</v>
      </c>
      <c r="F23" s="39">
        <v>47.8</v>
      </c>
      <c r="G23" s="39">
        <v>12.6</v>
      </c>
      <c r="H23" s="39">
        <v>33.700000000000003</v>
      </c>
      <c r="I23" s="39">
        <v>13.7</v>
      </c>
      <c r="J23" s="39">
        <v>15.6</v>
      </c>
      <c r="K23" s="39">
        <v>4.9000000000000004</v>
      </c>
      <c r="L23" s="39">
        <v>29.4</v>
      </c>
      <c r="M23" s="39">
        <v>2.9</v>
      </c>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M9">
    <cfRule type="top10" dxfId="1222" priority="1114" rank="1"/>
  </conditionalFormatting>
  <conditionalFormatting sqref="E11:M11">
    <cfRule type="top10" dxfId="1221" priority="1115" rank="1"/>
  </conditionalFormatting>
  <conditionalFormatting sqref="E13:M13">
    <cfRule type="top10" dxfId="1220" priority="1116" rank="1"/>
  </conditionalFormatting>
  <conditionalFormatting sqref="E15:M15">
    <cfRule type="top10" dxfId="1219" priority="1117" rank="1"/>
  </conditionalFormatting>
  <conditionalFormatting sqref="E17:M17">
    <cfRule type="top10" dxfId="1218" priority="1118" rank="1"/>
  </conditionalFormatting>
  <conditionalFormatting sqref="E19:M19">
    <cfRule type="top10" dxfId="1217" priority="1119" rank="1"/>
  </conditionalFormatting>
  <conditionalFormatting sqref="E21:M21">
    <cfRule type="top10" dxfId="1216" priority="1120" rank="1"/>
  </conditionalFormatting>
  <conditionalFormatting sqref="E23:M23">
    <cfRule type="top10" dxfId="1215" priority="1121" rank="1"/>
  </conditionalFormatting>
  <pageMargins left="0.7" right="0.7" top="0.75" bottom="0.75" header="0.3" footer="0.3"/>
  <pageSetup paperSize="9" orientation="landscape" r:id="rId1"/>
  <headerFooter>
    <oddFooter>&amp;C&amp;P</oddFooter>
  </headerFooter>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688</v>
      </c>
    </row>
    <row r="3" spans="2:11" ht="15.75" customHeight="1" x14ac:dyDescent="0.15">
      <c r="B3" s="1" t="s">
        <v>689</v>
      </c>
    </row>
    <row r="4" spans="2:11" ht="15.75" customHeight="1" x14ac:dyDescent="0.15">
      <c r="B4" s="1" t="s">
        <v>1330</v>
      </c>
    </row>
    <row r="6" spans="2:11" ht="4.5" customHeight="1" x14ac:dyDescent="0.15">
      <c r="B6" s="60"/>
      <c r="C6" s="96"/>
      <c r="D6" s="62"/>
      <c r="E6" s="63"/>
      <c r="F6" s="64"/>
      <c r="G6" s="64"/>
      <c r="H6" s="64"/>
      <c r="I6" s="64"/>
      <c r="J6" s="64"/>
      <c r="K6" s="64"/>
    </row>
    <row r="7" spans="2:11" s="2" customFormat="1" ht="118.5" customHeight="1" thickBot="1" x14ac:dyDescent="0.2">
      <c r="B7" s="66"/>
      <c r="C7" s="86" t="s">
        <v>427</v>
      </c>
      <c r="D7" s="57" t="s">
        <v>52</v>
      </c>
      <c r="E7" s="90" t="s">
        <v>687</v>
      </c>
      <c r="F7" s="91" t="s">
        <v>45</v>
      </c>
      <c r="G7" s="91" t="s">
        <v>236</v>
      </c>
      <c r="H7" s="91" t="s">
        <v>237</v>
      </c>
      <c r="I7" s="91" t="s">
        <v>238</v>
      </c>
      <c r="J7" s="91" t="s">
        <v>239</v>
      </c>
      <c r="K7" s="91" t="s">
        <v>53</v>
      </c>
    </row>
    <row r="8" spans="2:11" ht="15.75" customHeight="1" thickTop="1" x14ac:dyDescent="0.15">
      <c r="B8" s="122" t="s">
        <v>428</v>
      </c>
      <c r="C8" s="109"/>
      <c r="D8" s="54">
        <v>19565</v>
      </c>
      <c r="E8" s="46">
        <v>10521</v>
      </c>
      <c r="F8" s="28">
        <v>6775</v>
      </c>
      <c r="G8" s="28">
        <v>3780</v>
      </c>
      <c r="H8" s="28">
        <v>8231</v>
      </c>
      <c r="I8" s="28">
        <v>10407</v>
      </c>
      <c r="J8" s="28">
        <v>6081</v>
      </c>
      <c r="K8" s="28">
        <v>1448</v>
      </c>
    </row>
    <row r="9" spans="2:11" ht="15.75" customHeight="1" x14ac:dyDescent="0.15">
      <c r="B9" s="124"/>
      <c r="C9" s="109"/>
      <c r="D9" s="87">
        <v>100</v>
      </c>
      <c r="E9" s="70">
        <v>53.8</v>
      </c>
      <c r="F9" s="36">
        <v>34.6</v>
      </c>
      <c r="G9" s="36">
        <v>19.3</v>
      </c>
      <c r="H9" s="36">
        <v>42.1</v>
      </c>
      <c r="I9" s="36">
        <v>53.2</v>
      </c>
      <c r="J9" s="36">
        <v>31.1</v>
      </c>
      <c r="K9" s="36">
        <v>7.4</v>
      </c>
    </row>
    <row r="10" spans="2:11" ht="15.75" customHeight="1" x14ac:dyDescent="0.15">
      <c r="B10" s="126" t="s">
        <v>429</v>
      </c>
      <c r="C10" s="146" t="s">
        <v>2</v>
      </c>
      <c r="D10" s="51">
        <v>9002</v>
      </c>
      <c r="E10" s="48">
        <v>4485</v>
      </c>
      <c r="F10" s="40">
        <v>2901</v>
      </c>
      <c r="G10" s="40">
        <v>1359</v>
      </c>
      <c r="H10" s="40">
        <v>3270</v>
      </c>
      <c r="I10" s="40">
        <v>4598</v>
      </c>
      <c r="J10" s="40">
        <v>2551</v>
      </c>
      <c r="K10" s="40">
        <v>752</v>
      </c>
    </row>
    <row r="11" spans="2:11" ht="15.75" customHeight="1" x14ac:dyDescent="0.15">
      <c r="B11" s="127"/>
      <c r="C11" s="147"/>
      <c r="D11" s="53">
        <v>100</v>
      </c>
      <c r="E11" s="49">
        <v>49.8</v>
      </c>
      <c r="F11" s="35">
        <v>32.200000000000003</v>
      </c>
      <c r="G11" s="35">
        <v>15.1</v>
      </c>
      <c r="H11" s="35">
        <v>36.299999999999997</v>
      </c>
      <c r="I11" s="35">
        <v>51.1</v>
      </c>
      <c r="J11" s="35">
        <v>28.3</v>
      </c>
      <c r="K11" s="35">
        <v>8.4</v>
      </c>
    </row>
    <row r="12" spans="2:11" ht="15.75" customHeight="1" x14ac:dyDescent="0.15">
      <c r="B12" s="127"/>
      <c r="C12" s="148" t="s">
        <v>3</v>
      </c>
      <c r="D12" s="54">
        <v>10274</v>
      </c>
      <c r="E12" s="46">
        <v>5907</v>
      </c>
      <c r="F12" s="28">
        <v>3790</v>
      </c>
      <c r="G12" s="28">
        <v>2368</v>
      </c>
      <c r="H12" s="28">
        <v>4866</v>
      </c>
      <c r="I12" s="28">
        <v>5681</v>
      </c>
      <c r="J12" s="28">
        <v>3455</v>
      </c>
      <c r="K12" s="28">
        <v>627</v>
      </c>
    </row>
    <row r="13" spans="2:11" ht="15.75" customHeight="1" x14ac:dyDescent="0.15">
      <c r="B13" s="128"/>
      <c r="C13" s="149"/>
      <c r="D13" s="52">
        <v>100</v>
      </c>
      <c r="E13" s="47">
        <v>57.5</v>
      </c>
      <c r="F13" s="39">
        <v>36.9</v>
      </c>
      <c r="G13" s="39">
        <v>23</v>
      </c>
      <c r="H13" s="39">
        <v>47.4</v>
      </c>
      <c r="I13" s="39">
        <v>55.3</v>
      </c>
      <c r="J13" s="39">
        <v>33.6</v>
      </c>
      <c r="K13" s="39">
        <v>6.1</v>
      </c>
    </row>
    <row r="14" spans="2:11" ht="15.75" customHeight="1" x14ac:dyDescent="0.15">
      <c r="B14" s="126" t="s">
        <v>4</v>
      </c>
      <c r="C14" s="146" t="s">
        <v>678</v>
      </c>
      <c r="D14" s="51">
        <v>2756</v>
      </c>
      <c r="E14" s="48">
        <v>1437</v>
      </c>
      <c r="F14" s="40">
        <v>904</v>
      </c>
      <c r="G14" s="40">
        <v>591</v>
      </c>
      <c r="H14" s="40">
        <v>1256</v>
      </c>
      <c r="I14" s="40">
        <v>1485</v>
      </c>
      <c r="J14" s="40">
        <v>1075</v>
      </c>
      <c r="K14" s="40">
        <v>167</v>
      </c>
    </row>
    <row r="15" spans="2:11" ht="15.75" customHeight="1" x14ac:dyDescent="0.15">
      <c r="B15" s="127"/>
      <c r="C15" s="147"/>
      <c r="D15" s="53">
        <v>100</v>
      </c>
      <c r="E15" s="49">
        <v>52.1</v>
      </c>
      <c r="F15" s="35">
        <v>32.799999999999997</v>
      </c>
      <c r="G15" s="35">
        <v>21.4</v>
      </c>
      <c r="H15" s="35">
        <v>45.6</v>
      </c>
      <c r="I15" s="35">
        <v>53.9</v>
      </c>
      <c r="J15" s="35">
        <v>39</v>
      </c>
      <c r="K15" s="35">
        <v>6.1</v>
      </c>
    </row>
    <row r="16" spans="2:11" ht="15.75" customHeight="1" x14ac:dyDescent="0.15">
      <c r="B16" s="127"/>
      <c r="C16" s="148" t="s">
        <v>679</v>
      </c>
      <c r="D16" s="54">
        <v>2918</v>
      </c>
      <c r="E16" s="46">
        <v>1506</v>
      </c>
      <c r="F16" s="28">
        <v>994</v>
      </c>
      <c r="G16" s="28">
        <v>578</v>
      </c>
      <c r="H16" s="28">
        <v>1254</v>
      </c>
      <c r="I16" s="28">
        <v>1582</v>
      </c>
      <c r="J16" s="28">
        <v>1095</v>
      </c>
      <c r="K16" s="28">
        <v>189</v>
      </c>
    </row>
    <row r="17" spans="2:11" ht="15.75" customHeight="1" x14ac:dyDescent="0.15">
      <c r="B17" s="127"/>
      <c r="C17" s="147"/>
      <c r="D17" s="53">
        <v>100</v>
      </c>
      <c r="E17" s="49">
        <v>51.6</v>
      </c>
      <c r="F17" s="35">
        <v>34.1</v>
      </c>
      <c r="G17" s="35">
        <v>19.8</v>
      </c>
      <c r="H17" s="35">
        <v>43</v>
      </c>
      <c r="I17" s="35">
        <v>54.2</v>
      </c>
      <c r="J17" s="35">
        <v>37.5</v>
      </c>
      <c r="K17" s="35">
        <v>6.5</v>
      </c>
    </row>
    <row r="18" spans="2:11" ht="15.75" customHeight="1" x14ac:dyDescent="0.15">
      <c r="B18" s="127"/>
      <c r="C18" s="148" t="s">
        <v>680</v>
      </c>
      <c r="D18" s="54">
        <v>3218</v>
      </c>
      <c r="E18" s="46">
        <v>1736</v>
      </c>
      <c r="F18" s="28">
        <v>1123</v>
      </c>
      <c r="G18" s="28">
        <v>694</v>
      </c>
      <c r="H18" s="28">
        <v>1387</v>
      </c>
      <c r="I18" s="28">
        <v>1762</v>
      </c>
      <c r="J18" s="28">
        <v>1099</v>
      </c>
      <c r="K18" s="28">
        <v>202</v>
      </c>
    </row>
    <row r="19" spans="2:11" ht="15.75" customHeight="1" x14ac:dyDescent="0.15">
      <c r="B19" s="127"/>
      <c r="C19" s="147"/>
      <c r="D19" s="53">
        <v>100</v>
      </c>
      <c r="E19" s="49">
        <v>53.9</v>
      </c>
      <c r="F19" s="35">
        <v>34.9</v>
      </c>
      <c r="G19" s="35">
        <v>21.6</v>
      </c>
      <c r="H19" s="35">
        <v>43.1</v>
      </c>
      <c r="I19" s="35">
        <v>54.8</v>
      </c>
      <c r="J19" s="35">
        <v>34.200000000000003</v>
      </c>
      <c r="K19" s="35">
        <v>6.3</v>
      </c>
    </row>
    <row r="20" spans="2:11" ht="15.75" customHeight="1" x14ac:dyDescent="0.15">
      <c r="B20" s="127"/>
      <c r="C20" s="148" t="s">
        <v>681</v>
      </c>
      <c r="D20" s="54">
        <v>4166</v>
      </c>
      <c r="E20" s="46">
        <v>2299</v>
      </c>
      <c r="F20" s="28">
        <v>1493</v>
      </c>
      <c r="G20" s="28">
        <v>803</v>
      </c>
      <c r="H20" s="28">
        <v>1745</v>
      </c>
      <c r="I20" s="28">
        <v>2300</v>
      </c>
      <c r="J20" s="28">
        <v>1234</v>
      </c>
      <c r="K20" s="28">
        <v>295</v>
      </c>
    </row>
    <row r="21" spans="2:11" ht="15.75" customHeight="1" x14ac:dyDescent="0.15">
      <c r="B21" s="127"/>
      <c r="C21" s="147"/>
      <c r="D21" s="53">
        <v>100</v>
      </c>
      <c r="E21" s="49">
        <v>55.2</v>
      </c>
      <c r="F21" s="35">
        <v>35.799999999999997</v>
      </c>
      <c r="G21" s="35">
        <v>19.3</v>
      </c>
      <c r="H21" s="35">
        <v>41.9</v>
      </c>
      <c r="I21" s="35">
        <v>55.2</v>
      </c>
      <c r="J21" s="35">
        <v>29.6</v>
      </c>
      <c r="K21" s="35">
        <v>7.1</v>
      </c>
    </row>
    <row r="22" spans="2:11" ht="15.75" customHeight="1" x14ac:dyDescent="0.15">
      <c r="B22" s="127"/>
      <c r="C22" s="148" t="s">
        <v>682</v>
      </c>
      <c r="D22" s="54">
        <v>5521</v>
      </c>
      <c r="E22" s="46">
        <v>3004</v>
      </c>
      <c r="F22" s="28">
        <v>1933</v>
      </c>
      <c r="G22" s="28">
        <v>916</v>
      </c>
      <c r="H22" s="28">
        <v>2200</v>
      </c>
      <c r="I22" s="28">
        <v>2797</v>
      </c>
      <c r="J22" s="28">
        <v>1292</v>
      </c>
      <c r="K22" s="28">
        <v>488</v>
      </c>
    </row>
    <row r="23" spans="2:11" ht="15.75" customHeight="1" x14ac:dyDescent="0.15">
      <c r="B23" s="128"/>
      <c r="C23" s="149"/>
      <c r="D23" s="52">
        <v>100</v>
      </c>
      <c r="E23" s="47">
        <v>54.4</v>
      </c>
      <c r="F23" s="39">
        <v>35</v>
      </c>
      <c r="G23" s="39">
        <v>16.600000000000001</v>
      </c>
      <c r="H23" s="39">
        <v>39.799999999999997</v>
      </c>
      <c r="I23" s="39">
        <v>50.7</v>
      </c>
      <c r="J23" s="39">
        <v>23.4</v>
      </c>
      <c r="K23" s="39">
        <v>8.8000000000000007</v>
      </c>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K9">
    <cfRule type="top10" dxfId="1214" priority="1122" rank="1"/>
  </conditionalFormatting>
  <conditionalFormatting sqref="E11:K11">
    <cfRule type="top10" dxfId="1213" priority="1123" rank="1"/>
  </conditionalFormatting>
  <conditionalFormatting sqref="E13:K13">
    <cfRule type="top10" dxfId="1212" priority="1124" rank="1"/>
  </conditionalFormatting>
  <conditionalFormatting sqref="E15:K15">
    <cfRule type="top10" dxfId="1211" priority="1125" rank="1"/>
  </conditionalFormatting>
  <conditionalFormatting sqref="E17:K17">
    <cfRule type="top10" dxfId="1210" priority="1126" rank="1"/>
  </conditionalFormatting>
  <conditionalFormatting sqref="E19:K19">
    <cfRule type="top10" dxfId="1209" priority="1127" rank="1"/>
  </conditionalFormatting>
  <conditionalFormatting sqref="E21:K21">
    <cfRule type="top10" dxfId="1208" priority="1128" rank="1"/>
  </conditionalFormatting>
  <conditionalFormatting sqref="E23:K23">
    <cfRule type="top10" dxfId="1207" priority="1129" rank="1"/>
  </conditionalFormatting>
  <pageMargins left="0.7" right="0.7" top="0.75" bottom="0.75" header="0.3" footer="0.3"/>
  <pageSetup paperSize="9" orientation="landscape"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16" ht="15.75" customHeight="1" x14ac:dyDescent="0.15">
      <c r="B2" s="1" t="s">
        <v>49</v>
      </c>
    </row>
    <row r="3" spans="2:16" ht="15.75" customHeight="1" x14ac:dyDescent="0.15">
      <c r="B3" s="1" t="s">
        <v>50</v>
      </c>
    </row>
    <row r="4" spans="2:16" ht="15.75" customHeight="1" x14ac:dyDescent="0.15">
      <c r="B4" s="3" t="s">
        <v>391</v>
      </c>
      <c r="C4" s="3"/>
      <c r="D4" s="3"/>
      <c r="E4" s="3"/>
      <c r="F4" s="3"/>
      <c r="G4" s="3"/>
      <c r="H4" s="3"/>
      <c r="I4" s="3"/>
      <c r="J4" s="3"/>
      <c r="K4" s="3"/>
      <c r="L4" s="3"/>
      <c r="M4" s="3"/>
      <c r="N4" s="3"/>
      <c r="O4" s="3"/>
      <c r="P4" s="3"/>
    </row>
    <row r="5" spans="2:16" ht="15.75" customHeight="1" x14ac:dyDescent="0.15">
      <c r="B5" s="3" t="s">
        <v>51</v>
      </c>
      <c r="C5" s="3"/>
      <c r="D5" s="3"/>
      <c r="E5" s="3"/>
      <c r="F5" s="3"/>
      <c r="G5" s="3"/>
      <c r="H5" s="3"/>
      <c r="I5" s="3"/>
      <c r="J5" s="3"/>
      <c r="K5" s="3"/>
      <c r="L5" s="3"/>
      <c r="M5" s="3"/>
      <c r="N5" s="3"/>
      <c r="O5" s="3"/>
      <c r="P5" s="3"/>
    </row>
    <row r="6" spans="2:16" ht="4.5" customHeight="1" x14ac:dyDescent="0.15">
      <c r="B6" s="12"/>
      <c r="C6" s="14"/>
      <c r="D6" s="15"/>
      <c r="E6" s="6"/>
      <c r="F6" s="13"/>
      <c r="G6" s="13"/>
      <c r="H6" s="13"/>
      <c r="I6" s="13"/>
      <c r="J6" s="13"/>
      <c r="K6" s="13"/>
      <c r="L6" s="3"/>
      <c r="M6" s="3"/>
      <c r="N6" s="3"/>
      <c r="O6" s="3"/>
      <c r="P6" s="3"/>
    </row>
    <row r="7" spans="2:16" s="2" customFormat="1" ht="118.5" customHeight="1" thickBot="1" x14ac:dyDescent="0.2">
      <c r="B7" s="9"/>
      <c r="C7" s="5" t="s">
        <v>48</v>
      </c>
      <c r="D7" s="19" t="s">
        <v>52</v>
      </c>
      <c r="E7" s="22" t="s">
        <v>190</v>
      </c>
      <c r="F7" s="23" t="s">
        <v>191</v>
      </c>
      <c r="G7" s="23" t="s">
        <v>192</v>
      </c>
      <c r="H7" s="23" t="s">
        <v>193</v>
      </c>
      <c r="I7" s="23" t="s">
        <v>194</v>
      </c>
      <c r="J7" s="23" t="s">
        <v>195</v>
      </c>
      <c r="K7" s="23" t="s">
        <v>53</v>
      </c>
      <c r="L7" s="4"/>
      <c r="M7" s="4"/>
      <c r="N7" s="4"/>
      <c r="O7" s="4"/>
      <c r="P7" s="4"/>
    </row>
    <row r="8" spans="2:16" ht="15.75" customHeight="1" thickTop="1" x14ac:dyDescent="0.15">
      <c r="B8" s="108" t="s">
        <v>54</v>
      </c>
      <c r="C8" s="109"/>
      <c r="D8" s="16">
        <v>745</v>
      </c>
      <c r="E8" s="7">
        <v>9</v>
      </c>
      <c r="F8" s="10">
        <v>12</v>
      </c>
      <c r="G8" s="10">
        <v>10</v>
      </c>
      <c r="H8" s="10">
        <v>42</v>
      </c>
      <c r="I8" s="10">
        <v>84</v>
      </c>
      <c r="J8" s="10">
        <v>287</v>
      </c>
      <c r="K8" s="10">
        <v>301</v>
      </c>
      <c r="L8" s="3"/>
      <c r="M8" s="3"/>
      <c r="N8" s="3"/>
      <c r="O8" s="3"/>
      <c r="P8" s="3"/>
    </row>
    <row r="9" spans="2:16" ht="15.75" customHeight="1" x14ac:dyDescent="0.15">
      <c r="B9" s="110"/>
      <c r="C9" s="111"/>
      <c r="D9" s="18">
        <v>100</v>
      </c>
      <c r="E9" s="8">
        <v>1.2</v>
      </c>
      <c r="F9" s="11">
        <v>1.6</v>
      </c>
      <c r="G9" s="11">
        <v>1.3</v>
      </c>
      <c r="H9" s="11">
        <v>5.6</v>
      </c>
      <c r="I9" s="11">
        <v>11.3</v>
      </c>
      <c r="J9" s="11">
        <v>38.5</v>
      </c>
      <c r="K9" s="11">
        <v>40.4</v>
      </c>
      <c r="L9" s="3"/>
      <c r="M9" s="3"/>
      <c r="N9" s="3"/>
      <c r="O9" s="3"/>
      <c r="P9" s="3"/>
    </row>
    <row r="10" spans="2:16" ht="15.75" customHeight="1" x14ac:dyDescent="0.15">
      <c r="B10" s="116" t="s">
        <v>46</v>
      </c>
      <c r="C10" s="115" t="s">
        <v>2</v>
      </c>
      <c r="D10" s="17">
        <v>245</v>
      </c>
      <c r="E10" s="7">
        <v>1</v>
      </c>
      <c r="F10" s="10">
        <v>3</v>
      </c>
      <c r="G10" s="10">
        <v>2</v>
      </c>
      <c r="H10" s="10">
        <v>7</v>
      </c>
      <c r="I10" s="10">
        <v>29</v>
      </c>
      <c r="J10" s="10">
        <v>117</v>
      </c>
      <c r="K10" s="10">
        <v>86</v>
      </c>
      <c r="L10" s="3"/>
      <c r="M10" s="3"/>
      <c r="N10" s="3"/>
      <c r="O10" s="3"/>
      <c r="P10" s="3"/>
    </row>
    <row r="11" spans="2:16" ht="15.75" customHeight="1" x14ac:dyDescent="0.15">
      <c r="B11" s="116"/>
      <c r="C11" s="114" t="s">
        <v>0</v>
      </c>
      <c r="D11" s="33">
        <v>100</v>
      </c>
      <c r="E11" s="34">
        <v>0.4</v>
      </c>
      <c r="F11" s="35">
        <v>1.2</v>
      </c>
      <c r="G11" s="35">
        <v>0.8</v>
      </c>
      <c r="H11" s="35">
        <v>2.9</v>
      </c>
      <c r="I11" s="35">
        <v>11.8</v>
      </c>
      <c r="J11" s="35">
        <v>47.8</v>
      </c>
      <c r="K11" s="35">
        <v>35.1</v>
      </c>
      <c r="L11" s="3"/>
      <c r="M11" s="3"/>
      <c r="N11" s="3"/>
      <c r="O11" s="3"/>
      <c r="P11" s="3"/>
    </row>
    <row r="12" spans="2:16" ht="15.75" customHeight="1" x14ac:dyDescent="0.15">
      <c r="B12" s="116"/>
      <c r="C12" s="112" t="s">
        <v>3</v>
      </c>
      <c r="D12" s="16">
        <v>491</v>
      </c>
      <c r="E12" s="27">
        <v>8</v>
      </c>
      <c r="F12" s="28">
        <v>9</v>
      </c>
      <c r="G12" s="28">
        <v>8</v>
      </c>
      <c r="H12" s="28">
        <v>35</v>
      </c>
      <c r="I12" s="28">
        <v>55</v>
      </c>
      <c r="J12" s="28">
        <v>167</v>
      </c>
      <c r="K12" s="28">
        <v>209</v>
      </c>
      <c r="L12" s="3"/>
      <c r="M12" s="3"/>
      <c r="N12" s="3"/>
      <c r="O12" s="3"/>
      <c r="P12" s="3"/>
    </row>
    <row r="13" spans="2:16" ht="15.75" customHeight="1" x14ac:dyDescent="0.15">
      <c r="B13" s="116"/>
      <c r="C13" s="113" t="s">
        <v>0</v>
      </c>
      <c r="D13" s="18">
        <v>100</v>
      </c>
      <c r="E13" s="8">
        <v>1.6</v>
      </c>
      <c r="F13" s="11">
        <v>1.8</v>
      </c>
      <c r="G13" s="11">
        <v>1.6</v>
      </c>
      <c r="H13" s="11">
        <v>7.1</v>
      </c>
      <c r="I13" s="11">
        <v>11.2</v>
      </c>
      <c r="J13" s="11">
        <v>34</v>
      </c>
      <c r="K13" s="11">
        <v>42.6</v>
      </c>
      <c r="L13" s="3"/>
      <c r="M13" s="3"/>
      <c r="N13" s="3"/>
      <c r="O13" s="3"/>
      <c r="P13" s="3"/>
    </row>
    <row r="14" spans="2:16" ht="15.75" customHeight="1" x14ac:dyDescent="0.15">
      <c r="B14" s="117" t="s">
        <v>47</v>
      </c>
      <c r="C14" s="112" t="s">
        <v>5</v>
      </c>
      <c r="D14" s="17">
        <v>59</v>
      </c>
      <c r="E14" s="7">
        <v>0</v>
      </c>
      <c r="F14" s="10">
        <v>0</v>
      </c>
      <c r="G14" s="10">
        <v>0</v>
      </c>
      <c r="H14" s="10">
        <v>0</v>
      </c>
      <c r="I14" s="10">
        <v>3</v>
      </c>
      <c r="J14" s="10">
        <v>38</v>
      </c>
      <c r="K14" s="10">
        <v>18</v>
      </c>
      <c r="L14" s="3"/>
      <c r="M14" s="3"/>
      <c r="N14" s="3"/>
      <c r="O14" s="3"/>
      <c r="P14" s="3"/>
    </row>
    <row r="15" spans="2:16" ht="15.75" customHeight="1" x14ac:dyDescent="0.15">
      <c r="B15" s="116"/>
      <c r="C15" s="114" t="s">
        <v>0</v>
      </c>
      <c r="D15" s="33">
        <v>100</v>
      </c>
      <c r="E15" s="34">
        <v>0</v>
      </c>
      <c r="F15" s="35">
        <v>0</v>
      </c>
      <c r="G15" s="35">
        <v>0</v>
      </c>
      <c r="H15" s="35">
        <v>0</v>
      </c>
      <c r="I15" s="35">
        <v>5.0999999999999996</v>
      </c>
      <c r="J15" s="35">
        <v>64.400000000000006</v>
      </c>
      <c r="K15" s="35">
        <v>30.5</v>
      </c>
      <c r="L15" s="3"/>
      <c r="M15" s="3"/>
      <c r="N15" s="3"/>
      <c r="O15" s="3"/>
      <c r="P15" s="3"/>
    </row>
    <row r="16" spans="2:16" ht="15.75" customHeight="1" x14ac:dyDescent="0.15">
      <c r="B16" s="116"/>
      <c r="C16" s="112" t="s">
        <v>6</v>
      </c>
      <c r="D16" s="16">
        <v>70</v>
      </c>
      <c r="E16" s="27">
        <v>1</v>
      </c>
      <c r="F16" s="28">
        <v>0</v>
      </c>
      <c r="G16" s="28">
        <v>0</v>
      </c>
      <c r="H16" s="28">
        <v>0</v>
      </c>
      <c r="I16" s="28">
        <v>10</v>
      </c>
      <c r="J16" s="28">
        <v>29</v>
      </c>
      <c r="K16" s="28">
        <v>30</v>
      </c>
      <c r="L16" s="3"/>
      <c r="M16" s="3"/>
      <c r="N16" s="3"/>
      <c r="O16" s="3"/>
      <c r="P16" s="3"/>
    </row>
    <row r="17" spans="2:16" ht="15.75" customHeight="1" x14ac:dyDescent="0.15">
      <c r="B17" s="116"/>
      <c r="C17" s="114" t="s">
        <v>0</v>
      </c>
      <c r="D17" s="33">
        <v>100</v>
      </c>
      <c r="E17" s="34">
        <v>1.4</v>
      </c>
      <c r="F17" s="35">
        <v>0</v>
      </c>
      <c r="G17" s="35">
        <v>0</v>
      </c>
      <c r="H17" s="35">
        <v>0</v>
      </c>
      <c r="I17" s="35">
        <v>14.3</v>
      </c>
      <c r="J17" s="35">
        <v>41.4</v>
      </c>
      <c r="K17" s="35">
        <v>42.9</v>
      </c>
      <c r="L17" s="3"/>
      <c r="M17" s="3"/>
      <c r="N17" s="3"/>
      <c r="O17" s="3"/>
      <c r="P17" s="3"/>
    </row>
    <row r="18" spans="2:16" ht="15.75" customHeight="1" x14ac:dyDescent="0.15">
      <c r="B18" s="116"/>
      <c r="C18" s="112" t="s">
        <v>7</v>
      </c>
      <c r="D18" s="16">
        <v>123</v>
      </c>
      <c r="E18" s="27">
        <v>2</v>
      </c>
      <c r="F18" s="28">
        <v>5</v>
      </c>
      <c r="G18" s="28">
        <v>0</v>
      </c>
      <c r="H18" s="28">
        <v>10</v>
      </c>
      <c r="I18" s="28">
        <v>12</v>
      </c>
      <c r="J18" s="28">
        <v>42</v>
      </c>
      <c r="K18" s="28">
        <v>52</v>
      </c>
      <c r="L18" s="3"/>
      <c r="M18" s="3"/>
      <c r="N18" s="3"/>
      <c r="O18" s="3"/>
      <c r="P18" s="3"/>
    </row>
    <row r="19" spans="2:16" ht="15.75" customHeight="1" x14ac:dyDescent="0.15">
      <c r="B19" s="116"/>
      <c r="C19" s="114" t="s">
        <v>0</v>
      </c>
      <c r="D19" s="33">
        <v>100</v>
      </c>
      <c r="E19" s="34">
        <v>1.6</v>
      </c>
      <c r="F19" s="35">
        <v>4.0999999999999996</v>
      </c>
      <c r="G19" s="35">
        <v>0</v>
      </c>
      <c r="H19" s="35">
        <v>8.1</v>
      </c>
      <c r="I19" s="35">
        <v>9.8000000000000007</v>
      </c>
      <c r="J19" s="35">
        <v>34.1</v>
      </c>
      <c r="K19" s="35">
        <v>42.3</v>
      </c>
      <c r="L19" s="3"/>
      <c r="M19" s="3"/>
      <c r="N19" s="3"/>
      <c r="O19" s="3"/>
      <c r="P19" s="3"/>
    </row>
    <row r="20" spans="2:16" ht="15.75" customHeight="1" x14ac:dyDescent="0.15">
      <c r="B20" s="116"/>
      <c r="C20" s="112" t="s">
        <v>8</v>
      </c>
      <c r="D20" s="16">
        <v>195</v>
      </c>
      <c r="E20" s="27">
        <v>2</v>
      </c>
      <c r="F20" s="28">
        <v>4</v>
      </c>
      <c r="G20" s="28">
        <v>4</v>
      </c>
      <c r="H20" s="28">
        <v>15</v>
      </c>
      <c r="I20" s="28">
        <v>25</v>
      </c>
      <c r="J20" s="28">
        <v>61</v>
      </c>
      <c r="K20" s="28">
        <v>84</v>
      </c>
      <c r="L20" s="3"/>
      <c r="M20" s="3"/>
      <c r="N20" s="3"/>
      <c r="O20" s="3"/>
      <c r="P20" s="3"/>
    </row>
    <row r="21" spans="2:16" ht="15.75" customHeight="1" x14ac:dyDescent="0.15">
      <c r="B21" s="116"/>
      <c r="C21" s="114" t="s">
        <v>0</v>
      </c>
      <c r="D21" s="33">
        <v>100</v>
      </c>
      <c r="E21" s="34">
        <v>1</v>
      </c>
      <c r="F21" s="35">
        <v>2.1</v>
      </c>
      <c r="G21" s="35">
        <v>2.1</v>
      </c>
      <c r="H21" s="35">
        <v>7.7</v>
      </c>
      <c r="I21" s="35">
        <v>12.8</v>
      </c>
      <c r="J21" s="35">
        <v>31.3</v>
      </c>
      <c r="K21" s="35">
        <v>43.1</v>
      </c>
      <c r="L21" s="3"/>
      <c r="M21" s="3"/>
      <c r="N21" s="3"/>
      <c r="O21" s="3"/>
      <c r="P21" s="3"/>
    </row>
    <row r="22" spans="2:16" ht="15.75" customHeight="1" x14ac:dyDescent="0.15">
      <c r="B22" s="116"/>
      <c r="C22" s="112" t="s">
        <v>9</v>
      </c>
      <c r="D22" s="16">
        <v>287</v>
      </c>
      <c r="E22" s="27">
        <v>4</v>
      </c>
      <c r="F22" s="28">
        <v>3</v>
      </c>
      <c r="G22" s="28">
        <v>6</v>
      </c>
      <c r="H22" s="28">
        <v>17</v>
      </c>
      <c r="I22" s="28">
        <v>34</v>
      </c>
      <c r="J22" s="28">
        <v>114</v>
      </c>
      <c r="K22" s="28">
        <v>109</v>
      </c>
      <c r="L22" s="3"/>
      <c r="M22" s="3"/>
      <c r="N22" s="3"/>
      <c r="O22" s="3"/>
      <c r="P22" s="3"/>
    </row>
    <row r="23" spans="2:16" ht="15.75" customHeight="1" x14ac:dyDescent="0.15">
      <c r="B23" s="118"/>
      <c r="C23" s="113" t="s">
        <v>0</v>
      </c>
      <c r="D23" s="18">
        <v>100</v>
      </c>
      <c r="E23" s="8">
        <v>1.4</v>
      </c>
      <c r="F23" s="11">
        <v>1</v>
      </c>
      <c r="G23" s="11">
        <v>2.1</v>
      </c>
      <c r="H23" s="11">
        <v>5.9</v>
      </c>
      <c r="I23" s="11">
        <v>11.8</v>
      </c>
      <c r="J23" s="11">
        <v>39.700000000000003</v>
      </c>
      <c r="K23" s="11">
        <v>38</v>
      </c>
      <c r="L23" s="3"/>
      <c r="M23" s="3"/>
      <c r="N23" s="3"/>
      <c r="O23" s="3"/>
      <c r="P23" s="3"/>
    </row>
    <row r="24" spans="2:16" ht="15.75" customHeight="1" x14ac:dyDescent="0.15">
      <c r="B24" s="3"/>
      <c r="C24" s="3"/>
      <c r="D24" s="3"/>
      <c r="E24" s="3"/>
      <c r="F24" s="3"/>
      <c r="G24" s="3"/>
      <c r="H24" s="3"/>
      <c r="I24" s="3"/>
      <c r="J24" s="3"/>
      <c r="K24" s="3"/>
      <c r="L24" s="3"/>
      <c r="M24" s="3"/>
      <c r="N24" s="3"/>
      <c r="O24" s="3"/>
      <c r="P24" s="3"/>
    </row>
    <row r="25" spans="2:16" ht="15.75" customHeight="1" x14ac:dyDescent="0.15">
      <c r="B25" s="3"/>
      <c r="C25" s="3"/>
      <c r="D25" s="3"/>
      <c r="E25" s="3"/>
      <c r="F25" s="3"/>
      <c r="G25" s="3"/>
      <c r="H25" s="3"/>
      <c r="I25" s="3"/>
      <c r="J25" s="3"/>
      <c r="K25" s="3"/>
      <c r="L25" s="3"/>
      <c r="M25" s="3"/>
      <c r="N25" s="3"/>
      <c r="O25" s="3"/>
      <c r="P25" s="3"/>
    </row>
    <row r="26" spans="2:16" ht="15.75" customHeight="1" x14ac:dyDescent="0.15">
      <c r="B26" s="3"/>
      <c r="C26" s="3"/>
      <c r="D26" s="3"/>
      <c r="E26" s="3"/>
      <c r="F26" s="3"/>
      <c r="G26" s="3"/>
      <c r="H26" s="3"/>
      <c r="I26" s="3"/>
      <c r="J26" s="3"/>
      <c r="K26" s="3"/>
      <c r="L26" s="3"/>
      <c r="M26" s="3"/>
      <c r="N26" s="3"/>
      <c r="O26" s="3"/>
      <c r="P26" s="3"/>
    </row>
    <row r="27" spans="2:16" ht="15.75" customHeight="1" x14ac:dyDescent="0.15">
      <c r="B27" s="3"/>
      <c r="C27" s="3"/>
      <c r="D27" s="3"/>
      <c r="E27" s="3"/>
      <c r="F27" s="3"/>
      <c r="G27" s="3"/>
      <c r="H27" s="3"/>
      <c r="I27" s="3"/>
      <c r="J27" s="3"/>
      <c r="K27" s="3"/>
      <c r="L27" s="3"/>
      <c r="M27" s="3"/>
      <c r="N27" s="3"/>
      <c r="O27" s="3"/>
      <c r="P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K9">
    <cfRule type="top10" dxfId="2356" priority="2278" rank="1"/>
  </conditionalFormatting>
  <conditionalFormatting sqref="E11:K11">
    <cfRule type="top10" dxfId="2355" priority="2279" rank="1"/>
  </conditionalFormatting>
  <conditionalFormatting sqref="E13:K13">
    <cfRule type="top10" dxfId="2354" priority="2280" rank="1"/>
  </conditionalFormatting>
  <conditionalFormatting sqref="E15:K15">
    <cfRule type="top10" dxfId="2353" priority="2281" rank="1"/>
  </conditionalFormatting>
  <conditionalFormatting sqref="E17:K17">
    <cfRule type="top10" dxfId="2352" priority="2282" rank="1"/>
  </conditionalFormatting>
  <conditionalFormatting sqref="E19:K19">
    <cfRule type="top10" dxfId="2351" priority="2283" rank="1"/>
  </conditionalFormatting>
  <conditionalFormatting sqref="E21:K21">
    <cfRule type="top10" dxfId="2350" priority="2284" rank="1"/>
  </conditionalFormatting>
  <conditionalFormatting sqref="E23:K23">
    <cfRule type="top10" dxfId="2349" priority="2285" rank="1"/>
  </conditionalFormatting>
  <pageMargins left="0.7" right="0.7" top="0.75" bottom="0.75" header="0.3" footer="0.3"/>
  <pageSetup paperSize="9" orientation="landscape" r:id="rId1"/>
  <headerFooter>
    <oddFooter>&amp;C&amp;P</oddFooter>
  </headerFooter>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8" ht="15.75" customHeight="1" x14ac:dyDescent="0.15">
      <c r="B2" s="1" t="s">
        <v>698</v>
      </c>
    </row>
    <row r="3" spans="2:8" ht="15.75" customHeight="1" x14ac:dyDescent="0.15">
      <c r="B3" s="1" t="s">
        <v>50</v>
      </c>
    </row>
    <row r="4" spans="2:8" ht="15.75" customHeight="1" x14ac:dyDescent="0.15">
      <c r="B4" s="1" t="s">
        <v>699</v>
      </c>
    </row>
    <row r="6" spans="2:8" ht="3" customHeight="1" x14ac:dyDescent="0.15">
      <c r="B6" s="12"/>
      <c r="C6" s="6"/>
      <c r="D6" s="15"/>
      <c r="E6" s="6"/>
      <c r="F6" s="12"/>
      <c r="G6" s="13"/>
      <c r="H6" s="73"/>
    </row>
    <row r="7" spans="2:8" s="2" customFormat="1" ht="118.5" customHeight="1" thickBot="1" x14ac:dyDescent="0.2">
      <c r="B7" s="104"/>
      <c r="C7" s="86" t="s">
        <v>427</v>
      </c>
      <c r="D7" s="57" t="s">
        <v>52</v>
      </c>
      <c r="E7" s="90" t="s">
        <v>650</v>
      </c>
      <c r="F7" s="91" t="s">
        <v>1</v>
      </c>
      <c r="G7" s="91" t="s">
        <v>217</v>
      </c>
      <c r="H7" s="91" t="s">
        <v>53</v>
      </c>
    </row>
    <row r="8" spans="2:8" ht="15.75" customHeight="1" thickTop="1" x14ac:dyDescent="0.15">
      <c r="B8" s="108" t="s">
        <v>428</v>
      </c>
      <c r="C8" s="109"/>
      <c r="D8" s="54">
        <v>27166</v>
      </c>
      <c r="E8" s="46">
        <v>17257</v>
      </c>
      <c r="F8" s="28">
        <v>4204</v>
      </c>
      <c r="G8" s="28">
        <v>4463</v>
      </c>
      <c r="H8" s="28">
        <v>1242</v>
      </c>
    </row>
    <row r="9" spans="2:8" ht="15.75" customHeight="1" x14ac:dyDescent="0.15">
      <c r="B9" s="150"/>
      <c r="C9" s="109"/>
      <c r="D9" s="87">
        <v>100</v>
      </c>
      <c r="E9" s="70">
        <v>63.5</v>
      </c>
      <c r="F9" s="36">
        <v>15.5</v>
      </c>
      <c r="G9" s="36">
        <v>16.399999999999999</v>
      </c>
      <c r="H9" s="36">
        <v>4.5999999999999996</v>
      </c>
    </row>
    <row r="10" spans="2:8" ht="15.75" customHeight="1" x14ac:dyDescent="0.15">
      <c r="B10" s="151" t="s">
        <v>1293</v>
      </c>
      <c r="C10" s="146" t="s">
        <v>690</v>
      </c>
      <c r="D10" s="51">
        <v>3077</v>
      </c>
      <c r="E10" s="48">
        <v>1607</v>
      </c>
      <c r="F10" s="40">
        <v>535</v>
      </c>
      <c r="G10" s="40">
        <v>782</v>
      </c>
      <c r="H10" s="40">
        <v>153</v>
      </c>
    </row>
    <row r="11" spans="2:8" ht="15.75" customHeight="1" x14ac:dyDescent="0.15">
      <c r="B11" s="152"/>
      <c r="C11" s="147"/>
      <c r="D11" s="53">
        <v>100</v>
      </c>
      <c r="E11" s="49">
        <v>52.2</v>
      </c>
      <c r="F11" s="35">
        <v>17.399999999999999</v>
      </c>
      <c r="G11" s="35">
        <v>25.4</v>
      </c>
      <c r="H11" s="35">
        <v>5</v>
      </c>
    </row>
    <row r="12" spans="2:8" ht="15.75" customHeight="1" x14ac:dyDescent="0.15">
      <c r="B12" s="152"/>
      <c r="C12" s="148" t="s">
        <v>691</v>
      </c>
      <c r="D12" s="54">
        <v>22240</v>
      </c>
      <c r="E12" s="46">
        <v>14612</v>
      </c>
      <c r="F12" s="28">
        <v>3386</v>
      </c>
      <c r="G12" s="28">
        <v>3367</v>
      </c>
      <c r="H12" s="28">
        <v>875</v>
      </c>
    </row>
    <row r="13" spans="2:8" ht="15.75" customHeight="1" x14ac:dyDescent="0.15">
      <c r="B13" s="153"/>
      <c r="C13" s="154"/>
      <c r="D13" s="105">
        <v>100</v>
      </c>
      <c r="E13" s="68">
        <v>65.7</v>
      </c>
      <c r="F13" s="11">
        <v>15.2</v>
      </c>
      <c r="G13" s="11">
        <v>15.1</v>
      </c>
      <c r="H13" s="11">
        <v>3.9</v>
      </c>
    </row>
  </sheetData>
  <mergeCells count="4">
    <mergeCell ref="B8:C9"/>
    <mergeCell ref="B10:B13"/>
    <mergeCell ref="C10:C11"/>
    <mergeCell ref="C12:C13"/>
  </mergeCells>
  <phoneticPr fontId="2"/>
  <conditionalFormatting sqref="E9:H9">
    <cfRule type="top10" dxfId="1206" priority="1130" rank="1"/>
  </conditionalFormatting>
  <conditionalFormatting sqref="E11:H11">
    <cfRule type="top10" dxfId="1205" priority="1131" rank="1"/>
  </conditionalFormatting>
  <conditionalFormatting sqref="E13:H13">
    <cfRule type="top10" dxfId="1204" priority="1132" rank="1"/>
  </conditionalFormatting>
  <pageMargins left="0.7" right="0.7" top="0.75" bottom="0.75" header="0.3" footer="0.3"/>
  <pageSetup paperSize="9" orientation="landscape" r:id="rId1"/>
  <headerFooter>
    <oddFooter>&amp;C&amp;P</oddFooter>
  </headerFooter>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8" ht="15.75" customHeight="1" x14ac:dyDescent="0.15">
      <c r="B2" s="1" t="s">
        <v>698</v>
      </c>
    </row>
    <row r="3" spans="2:8" ht="15.75" customHeight="1" x14ac:dyDescent="0.15">
      <c r="B3" s="1" t="s">
        <v>50</v>
      </c>
    </row>
    <row r="4" spans="2:8" ht="15.75" customHeight="1" x14ac:dyDescent="0.15">
      <c r="B4" s="1" t="s">
        <v>1292</v>
      </c>
    </row>
    <row r="6" spans="2:8" ht="2.25" customHeight="1" x14ac:dyDescent="0.15">
      <c r="B6" s="12"/>
      <c r="C6" s="6"/>
      <c r="D6" s="15"/>
      <c r="E6" s="6"/>
      <c r="F6" s="13"/>
      <c r="G6" s="13"/>
      <c r="H6" s="73"/>
    </row>
    <row r="7" spans="2:8" s="2" customFormat="1" ht="118.5" customHeight="1" thickBot="1" x14ac:dyDescent="0.2">
      <c r="B7" s="104"/>
      <c r="C7" s="86" t="s">
        <v>427</v>
      </c>
      <c r="D7" s="57" t="s">
        <v>52</v>
      </c>
      <c r="E7" s="90" t="s">
        <v>649</v>
      </c>
      <c r="F7" s="91" t="s">
        <v>1</v>
      </c>
      <c r="G7" s="91" t="s">
        <v>217</v>
      </c>
      <c r="H7" s="91" t="s">
        <v>53</v>
      </c>
    </row>
    <row r="8" spans="2:8" ht="15.75" customHeight="1" thickTop="1" x14ac:dyDescent="0.15">
      <c r="B8" s="108" t="s">
        <v>428</v>
      </c>
      <c r="C8" s="109"/>
      <c r="D8" s="54">
        <v>27166</v>
      </c>
      <c r="E8" s="46">
        <v>19633</v>
      </c>
      <c r="F8" s="28">
        <v>2942</v>
      </c>
      <c r="G8" s="28">
        <v>3540</v>
      </c>
      <c r="H8" s="28">
        <v>1051</v>
      </c>
    </row>
    <row r="9" spans="2:8" ht="15.75" customHeight="1" x14ac:dyDescent="0.15">
      <c r="B9" s="150"/>
      <c r="C9" s="109"/>
      <c r="D9" s="87">
        <v>100</v>
      </c>
      <c r="E9" s="70">
        <v>72.3</v>
      </c>
      <c r="F9" s="36">
        <v>10.8</v>
      </c>
      <c r="G9" s="36">
        <v>13</v>
      </c>
      <c r="H9" s="36">
        <v>3.9</v>
      </c>
    </row>
    <row r="10" spans="2:8" ht="15.75" customHeight="1" x14ac:dyDescent="0.15">
      <c r="B10" s="151" t="s">
        <v>1293</v>
      </c>
      <c r="C10" s="146" t="s">
        <v>690</v>
      </c>
      <c r="D10" s="51">
        <v>3077</v>
      </c>
      <c r="E10" s="48">
        <v>1894</v>
      </c>
      <c r="F10" s="40">
        <v>410</v>
      </c>
      <c r="G10" s="40">
        <v>653</v>
      </c>
      <c r="H10" s="40">
        <v>120</v>
      </c>
    </row>
    <row r="11" spans="2:8" ht="15.75" customHeight="1" x14ac:dyDescent="0.15">
      <c r="B11" s="152"/>
      <c r="C11" s="147"/>
      <c r="D11" s="53">
        <v>100</v>
      </c>
      <c r="E11" s="49">
        <v>61.6</v>
      </c>
      <c r="F11" s="35">
        <v>13.3</v>
      </c>
      <c r="G11" s="35">
        <v>21.2</v>
      </c>
      <c r="H11" s="35">
        <v>3.9</v>
      </c>
    </row>
    <row r="12" spans="2:8" ht="15.75" customHeight="1" x14ac:dyDescent="0.15">
      <c r="B12" s="152"/>
      <c r="C12" s="148" t="s">
        <v>691</v>
      </c>
      <c r="D12" s="54">
        <v>22240</v>
      </c>
      <c r="E12" s="46">
        <v>16525</v>
      </c>
      <c r="F12" s="28">
        <v>2334</v>
      </c>
      <c r="G12" s="28">
        <v>2646</v>
      </c>
      <c r="H12" s="28">
        <v>735</v>
      </c>
    </row>
    <row r="13" spans="2:8" ht="15.75" customHeight="1" x14ac:dyDescent="0.15">
      <c r="B13" s="153"/>
      <c r="C13" s="154"/>
      <c r="D13" s="105">
        <v>100</v>
      </c>
      <c r="E13" s="68">
        <v>74.3</v>
      </c>
      <c r="F13" s="11">
        <v>10.5</v>
      </c>
      <c r="G13" s="11">
        <v>11.9</v>
      </c>
      <c r="H13" s="11">
        <v>3.3</v>
      </c>
    </row>
  </sheetData>
  <mergeCells count="4">
    <mergeCell ref="B8:C9"/>
    <mergeCell ref="B10:B13"/>
    <mergeCell ref="C10:C11"/>
    <mergeCell ref="C12:C13"/>
  </mergeCells>
  <phoneticPr fontId="2"/>
  <conditionalFormatting sqref="E9:H9">
    <cfRule type="top10" dxfId="1203" priority="1133" rank="1"/>
  </conditionalFormatting>
  <conditionalFormatting sqref="E11:H11">
    <cfRule type="top10" dxfId="1202" priority="1134" rank="1"/>
  </conditionalFormatting>
  <conditionalFormatting sqref="E13:H13">
    <cfRule type="top10" dxfId="1201" priority="1135" rank="1"/>
  </conditionalFormatting>
  <pageMargins left="0.7" right="0.7" top="0.75" bottom="0.75" header="0.3" footer="0.3"/>
  <pageSetup paperSize="9" orientation="landscape" r:id="rId1"/>
  <headerFooter>
    <oddFooter>&amp;C&amp;P</oddFooter>
  </headerFooter>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8" ht="15.75" customHeight="1" x14ac:dyDescent="0.15">
      <c r="B2" s="1" t="s">
        <v>698</v>
      </c>
    </row>
    <row r="3" spans="2:8" ht="15.75" customHeight="1" x14ac:dyDescent="0.15">
      <c r="B3" s="1" t="s">
        <v>50</v>
      </c>
    </row>
    <row r="4" spans="2:8" ht="15.75" customHeight="1" x14ac:dyDescent="0.15">
      <c r="B4" s="1" t="s">
        <v>701</v>
      </c>
    </row>
    <row r="6" spans="2:8" ht="2.25" customHeight="1" x14ac:dyDescent="0.15">
      <c r="B6" s="12"/>
      <c r="C6" s="6"/>
      <c r="D6" s="15"/>
      <c r="E6" s="6"/>
      <c r="F6" s="13"/>
      <c r="G6" s="13"/>
      <c r="H6" s="73"/>
    </row>
    <row r="7" spans="2:8" s="2" customFormat="1" ht="118.5" customHeight="1" thickBot="1" x14ac:dyDescent="0.2">
      <c r="B7" s="104"/>
      <c r="C7" s="86" t="s">
        <v>427</v>
      </c>
      <c r="D7" s="57" t="s">
        <v>52</v>
      </c>
      <c r="E7" s="90" t="s">
        <v>649</v>
      </c>
      <c r="F7" s="91" t="s">
        <v>1</v>
      </c>
      <c r="G7" s="91" t="s">
        <v>217</v>
      </c>
      <c r="H7" s="91" t="s">
        <v>53</v>
      </c>
    </row>
    <row r="8" spans="2:8" ht="15.75" customHeight="1" thickTop="1" x14ac:dyDescent="0.15">
      <c r="B8" s="108" t="s">
        <v>428</v>
      </c>
      <c r="C8" s="109"/>
      <c r="D8" s="54">
        <v>27166</v>
      </c>
      <c r="E8" s="46">
        <v>18394</v>
      </c>
      <c r="F8" s="28">
        <v>5356</v>
      </c>
      <c r="G8" s="28">
        <v>2581</v>
      </c>
      <c r="H8" s="28">
        <v>835</v>
      </c>
    </row>
    <row r="9" spans="2:8" ht="15.75" customHeight="1" x14ac:dyDescent="0.15">
      <c r="B9" s="150"/>
      <c r="C9" s="109"/>
      <c r="D9" s="87">
        <v>100</v>
      </c>
      <c r="E9" s="70">
        <v>67.7</v>
      </c>
      <c r="F9" s="36">
        <v>19.7</v>
      </c>
      <c r="G9" s="36">
        <v>9.5</v>
      </c>
      <c r="H9" s="36">
        <v>3.1</v>
      </c>
    </row>
    <row r="10" spans="2:8" ht="15.75" customHeight="1" x14ac:dyDescent="0.15">
      <c r="B10" s="151" t="s">
        <v>1293</v>
      </c>
      <c r="C10" s="146" t="s">
        <v>690</v>
      </c>
      <c r="D10" s="51">
        <v>3077</v>
      </c>
      <c r="E10" s="48">
        <v>1810</v>
      </c>
      <c r="F10" s="40">
        <v>638</v>
      </c>
      <c r="G10" s="40">
        <v>533</v>
      </c>
      <c r="H10" s="40">
        <v>96</v>
      </c>
    </row>
    <row r="11" spans="2:8" ht="15.75" customHeight="1" x14ac:dyDescent="0.15">
      <c r="B11" s="152"/>
      <c r="C11" s="147"/>
      <c r="D11" s="53">
        <v>100</v>
      </c>
      <c r="E11" s="49">
        <v>58.8</v>
      </c>
      <c r="F11" s="35">
        <v>20.7</v>
      </c>
      <c r="G11" s="35">
        <v>17.3</v>
      </c>
      <c r="H11" s="35">
        <v>3.1</v>
      </c>
    </row>
    <row r="12" spans="2:8" ht="15.75" customHeight="1" x14ac:dyDescent="0.15">
      <c r="B12" s="152"/>
      <c r="C12" s="148" t="s">
        <v>691</v>
      </c>
      <c r="D12" s="54">
        <v>22240</v>
      </c>
      <c r="E12" s="46">
        <v>15422</v>
      </c>
      <c r="F12" s="28">
        <v>4389</v>
      </c>
      <c r="G12" s="28">
        <v>1866</v>
      </c>
      <c r="H12" s="28">
        <v>563</v>
      </c>
    </row>
    <row r="13" spans="2:8" ht="15.75" customHeight="1" x14ac:dyDescent="0.15">
      <c r="B13" s="153"/>
      <c r="C13" s="154"/>
      <c r="D13" s="105">
        <v>100</v>
      </c>
      <c r="E13" s="68">
        <v>69.3</v>
      </c>
      <c r="F13" s="11">
        <v>19.7</v>
      </c>
      <c r="G13" s="11">
        <v>8.4</v>
      </c>
      <c r="H13" s="11">
        <v>2.5</v>
      </c>
    </row>
  </sheetData>
  <mergeCells count="4">
    <mergeCell ref="B8:C9"/>
    <mergeCell ref="B10:B13"/>
    <mergeCell ref="C10:C11"/>
    <mergeCell ref="C12:C13"/>
  </mergeCells>
  <phoneticPr fontId="2"/>
  <conditionalFormatting sqref="E9:H9">
    <cfRule type="top10" dxfId="1200" priority="1136" rank="1"/>
  </conditionalFormatting>
  <conditionalFormatting sqref="E11:H11">
    <cfRule type="top10" dxfId="1199" priority="1137" rank="1"/>
  </conditionalFormatting>
  <conditionalFormatting sqref="E13:H13">
    <cfRule type="top10" dxfId="1198" priority="1138" rank="1"/>
  </conditionalFormatting>
  <pageMargins left="0.7" right="0.7" top="0.75" bottom="0.75" header="0.3" footer="0.3"/>
  <pageSetup paperSize="9" orientation="landscape" r:id="rId1"/>
  <headerFooter>
    <oddFooter>&amp;C&amp;P</oddFooter>
  </headerFooter>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8" ht="15.75" customHeight="1" x14ac:dyDescent="0.15">
      <c r="B2" s="1" t="s">
        <v>698</v>
      </c>
    </row>
    <row r="3" spans="2:8" ht="15.75" customHeight="1" x14ac:dyDescent="0.15">
      <c r="B3" s="1" t="s">
        <v>50</v>
      </c>
    </row>
    <row r="4" spans="2:8" ht="15.75" customHeight="1" x14ac:dyDescent="0.15">
      <c r="B4" s="1" t="s">
        <v>702</v>
      </c>
    </row>
    <row r="6" spans="2:8" ht="2.25" customHeight="1" x14ac:dyDescent="0.15">
      <c r="B6" s="12"/>
      <c r="C6" s="6"/>
      <c r="D6" s="15"/>
      <c r="E6" s="6"/>
      <c r="F6" s="13"/>
      <c r="G6" s="13"/>
      <c r="H6" s="73"/>
    </row>
    <row r="7" spans="2:8" s="2" customFormat="1" ht="118.5" customHeight="1" thickBot="1" x14ac:dyDescent="0.2">
      <c r="B7" s="104"/>
      <c r="C7" s="86" t="s">
        <v>427</v>
      </c>
      <c r="D7" s="57" t="s">
        <v>52</v>
      </c>
      <c r="E7" s="90" t="s">
        <v>692</v>
      </c>
      <c r="F7" s="91" t="s">
        <v>214</v>
      </c>
      <c r="G7" s="91" t="s">
        <v>215</v>
      </c>
      <c r="H7" s="91" t="s">
        <v>53</v>
      </c>
    </row>
    <row r="8" spans="2:8" ht="15.75" customHeight="1" thickTop="1" x14ac:dyDescent="0.15">
      <c r="B8" s="108" t="s">
        <v>428</v>
      </c>
      <c r="C8" s="109"/>
      <c r="D8" s="54">
        <v>27166</v>
      </c>
      <c r="E8" s="46">
        <v>3026</v>
      </c>
      <c r="F8" s="28">
        <v>4896</v>
      </c>
      <c r="G8" s="28">
        <v>18560</v>
      </c>
      <c r="H8" s="28">
        <v>684</v>
      </c>
    </row>
    <row r="9" spans="2:8" ht="15.75" customHeight="1" x14ac:dyDescent="0.15">
      <c r="B9" s="150"/>
      <c r="C9" s="109"/>
      <c r="D9" s="87">
        <v>100</v>
      </c>
      <c r="E9" s="70">
        <v>11.1</v>
      </c>
      <c r="F9" s="36">
        <v>18</v>
      </c>
      <c r="G9" s="36">
        <v>68.3</v>
      </c>
      <c r="H9" s="36">
        <v>2.5</v>
      </c>
    </row>
    <row r="10" spans="2:8" ht="15.75" customHeight="1" x14ac:dyDescent="0.15">
      <c r="B10" s="151" t="s">
        <v>1293</v>
      </c>
      <c r="C10" s="146" t="s">
        <v>690</v>
      </c>
      <c r="D10" s="51">
        <v>3077</v>
      </c>
      <c r="E10" s="48">
        <v>554</v>
      </c>
      <c r="F10" s="40">
        <v>714</v>
      </c>
      <c r="G10" s="40">
        <v>1734</v>
      </c>
      <c r="H10" s="40">
        <v>75</v>
      </c>
    </row>
    <row r="11" spans="2:8" ht="15.75" customHeight="1" x14ac:dyDescent="0.15">
      <c r="B11" s="152"/>
      <c r="C11" s="147"/>
      <c r="D11" s="53">
        <v>100</v>
      </c>
      <c r="E11" s="49">
        <v>18</v>
      </c>
      <c r="F11" s="35">
        <v>23.2</v>
      </c>
      <c r="G11" s="35">
        <v>56.4</v>
      </c>
      <c r="H11" s="35">
        <v>2.4</v>
      </c>
    </row>
    <row r="12" spans="2:8" ht="15.75" customHeight="1" x14ac:dyDescent="0.15">
      <c r="B12" s="152"/>
      <c r="C12" s="148" t="s">
        <v>691</v>
      </c>
      <c r="D12" s="54">
        <v>22240</v>
      </c>
      <c r="E12" s="46">
        <v>2248</v>
      </c>
      <c r="F12" s="28">
        <v>3842</v>
      </c>
      <c r="G12" s="28">
        <v>15707</v>
      </c>
      <c r="H12" s="28">
        <v>443</v>
      </c>
    </row>
    <row r="13" spans="2:8" ht="15.75" customHeight="1" x14ac:dyDescent="0.15">
      <c r="B13" s="153"/>
      <c r="C13" s="154"/>
      <c r="D13" s="105">
        <v>100</v>
      </c>
      <c r="E13" s="68">
        <v>10.1</v>
      </c>
      <c r="F13" s="11">
        <v>17.3</v>
      </c>
      <c r="G13" s="11">
        <v>70.599999999999994</v>
      </c>
      <c r="H13" s="11">
        <v>2</v>
      </c>
    </row>
  </sheetData>
  <mergeCells count="4">
    <mergeCell ref="B8:C9"/>
    <mergeCell ref="B10:B13"/>
    <mergeCell ref="C10:C11"/>
    <mergeCell ref="C12:C13"/>
  </mergeCells>
  <phoneticPr fontId="2"/>
  <conditionalFormatting sqref="E9:H9">
    <cfRule type="top10" dxfId="1197" priority="1139" rank="1"/>
  </conditionalFormatting>
  <conditionalFormatting sqref="E11:H11">
    <cfRule type="top10" dxfId="1196" priority="1140" rank="1"/>
  </conditionalFormatting>
  <conditionalFormatting sqref="E13:H13">
    <cfRule type="top10" dxfId="1195" priority="1141" rank="1"/>
  </conditionalFormatting>
  <pageMargins left="0.7" right="0.7" top="0.75" bottom="0.75" header="0.3" footer="0.3"/>
  <pageSetup paperSize="9" orientation="landscape" r:id="rId1"/>
  <headerFooter>
    <oddFooter>&amp;C&amp;P</oddFooter>
  </headerFooter>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9" ht="15.75" customHeight="1" x14ac:dyDescent="0.15">
      <c r="B2" s="1" t="s">
        <v>698</v>
      </c>
    </row>
    <row r="3" spans="2:9" ht="15.75" customHeight="1" x14ac:dyDescent="0.15">
      <c r="B3" s="1" t="s">
        <v>50</v>
      </c>
    </row>
    <row r="4" spans="2:9" ht="15.75" customHeight="1" x14ac:dyDescent="0.15">
      <c r="B4" s="1" t="s">
        <v>703</v>
      </c>
    </row>
    <row r="5" spans="2:9" ht="15.75" customHeight="1" x14ac:dyDescent="0.15">
      <c r="I5" s="106"/>
    </row>
    <row r="6" spans="2:9" ht="2.25" customHeight="1" x14ac:dyDescent="0.15">
      <c r="B6" s="12"/>
      <c r="C6" s="6"/>
      <c r="D6" s="15"/>
      <c r="E6" s="6"/>
      <c r="F6" s="13"/>
      <c r="G6" s="13"/>
      <c r="H6" s="73"/>
      <c r="I6" s="73"/>
    </row>
    <row r="7" spans="2:9" s="2" customFormat="1" ht="118.5" customHeight="1" thickBot="1" x14ac:dyDescent="0.2">
      <c r="B7" s="104"/>
      <c r="C7" s="86" t="s">
        <v>427</v>
      </c>
      <c r="D7" s="57" t="s">
        <v>52</v>
      </c>
      <c r="E7" s="90" t="s">
        <v>693</v>
      </c>
      <c r="F7" s="91" t="s">
        <v>211</v>
      </c>
      <c r="G7" s="91" t="s">
        <v>212</v>
      </c>
      <c r="H7" s="91" t="s">
        <v>213</v>
      </c>
      <c r="I7" s="91" t="s">
        <v>53</v>
      </c>
    </row>
    <row r="8" spans="2:9" ht="15.75" customHeight="1" thickTop="1" x14ac:dyDescent="0.15">
      <c r="B8" s="108" t="s">
        <v>428</v>
      </c>
      <c r="C8" s="109"/>
      <c r="D8" s="54">
        <v>27166</v>
      </c>
      <c r="E8" s="46">
        <v>4264</v>
      </c>
      <c r="F8" s="28">
        <v>9063</v>
      </c>
      <c r="G8" s="28">
        <v>7136</v>
      </c>
      <c r="H8" s="28">
        <v>5866</v>
      </c>
      <c r="I8" s="28">
        <v>837</v>
      </c>
    </row>
    <row r="9" spans="2:9" ht="15.75" customHeight="1" x14ac:dyDescent="0.15">
      <c r="B9" s="150"/>
      <c r="C9" s="109"/>
      <c r="D9" s="87">
        <v>100</v>
      </c>
      <c r="E9" s="70">
        <v>15.7</v>
      </c>
      <c r="F9" s="36">
        <v>33.4</v>
      </c>
      <c r="G9" s="36">
        <v>26.3</v>
      </c>
      <c r="H9" s="36">
        <v>21.6</v>
      </c>
      <c r="I9" s="36">
        <v>3.1</v>
      </c>
    </row>
    <row r="10" spans="2:9" ht="15.75" customHeight="1" x14ac:dyDescent="0.15">
      <c r="B10" s="151" t="s">
        <v>1293</v>
      </c>
      <c r="C10" s="146" t="s">
        <v>690</v>
      </c>
      <c r="D10" s="51">
        <v>3077</v>
      </c>
      <c r="E10" s="48">
        <v>759</v>
      </c>
      <c r="F10" s="40">
        <v>1183</v>
      </c>
      <c r="G10" s="40">
        <v>608</v>
      </c>
      <c r="H10" s="40">
        <v>447</v>
      </c>
      <c r="I10" s="40">
        <v>80</v>
      </c>
    </row>
    <row r="11" spans="2:9" ht="15.75" customHeight="1" x14ac:dyDescent="0.15">
      <c r="B11" s="152"/>
      <c r="C11" s="147"/>
      <c r="D11" s="53">
        <v>100</v>
      </c>
      <c r="E11" s="49">
        <v>24.7</v>
      </c>
      <c r="F11" s="35">
        <v>38.4</v>
      </c>
      <c r="G11" s="35">
        <v>19.8</v>
      </c>
      <c r="H11" s="35">
        <v>14.5</v>
      </c>
      <c r="I11" s="35">
        <v>2.6</v>
      </c>
    </row>
    <row r="12" spans="2:9" ht="15.75" customHeight="1" x14ac:dyDescent="0.15">
      <c r="B12" s="152"/>
      <c r="C12" s="148" t="s">
        <v>691</v>
      </c>
      <c r="D12" s="54">
        <v>22240</v>
      </c>
      <c r="E12" s="46">
        <v>3213</v>
      </c>
      <c r="F12" s="28">
        <v>7348</v>
      </c>
      <c r="G12" s="28">
        <v>6047</v>
      </c>
      <c r="H12" s="28">
        <v>5055</v>
      </c>
      <c r="I12" s="28">
        <v>577</v>
      </c>
    </row>
    <row r="13" spans="2:9" ht="15.75" customHeight="1" x14ac:dyDescent="0.15">
      <c r="B13" s="153"/>
      <c r="C13" s="154"/>
      <c r="D13" s="105">
        <v>100</v>
      </c>
      <c r="E13" s="68">
        <v>14.4</v>
      </c>
      <c r="F13" s="11">
        <v>33</v>
      </c>
      <c r="G13" s="11">
        <v>27.2</v>
      </c>
      <c r="H13" s="11">
        <v>22.7</v>
      </c>
      <c r="I13" s="11">
        <v>2.6</v>
      </c>
    </row>
  </sheetData>
  <mergeCells count="4">
    <mergeCell ref="B8:C9"/>
    <mergeCell ref="B10:B13"/>
    <mergeCell ref="C10:C11"/>
    <mergeCell ref="C12:C13"/>
  </mergeCells>
  <phoneticPr fontId="2"/>
  <conditionalFormatting sqref="E9:I9">
    <cfRule type="top10" dxfId="1194" priority="1142" rank="1"/>
  </conditionalFormatting>
  <conditionalFormatting sqref="E11:I11">
    <cfRule type="top10" dxfId="1193" priority="1143" rank="1"/>
  </conditionalFormatting>
  <conditionalFormatting sqref="E13:I13">
    <cfRule type="top10" dxfId="1192" priority="1144" rank="1"/>
  </conditionalFormatting>
  <pageMargins left="0.7" right="0.7" top="0.75" bottom="0.75" header="0.3" footer="0.3"/>
  <pageSetup paperSize="9" orientation="landscape" r:id="rId1"/>
  <headerFooter>
    <oddFooter>&amp;C&amp;P</oddFooter>
  </headerFooter>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9" ht="15.75" customHeight="1" x14ac:dyDescent="0.15">
      <c r="B2" s="1" t="s">
        <v>698</v>
      </c>
    </row>
    <row r="3" spans="2:9" ht="15.75" customHeight="1" x14ac:dyDescent="0.15">
      <c r="B3" s="1" t="s">
        <v>50</v>
      </c>
    </row>
    <row r="4" spans="2:9" ht="15.75" customHeight="1" x14ac:dyDescent="0.15">
      <c r="B4" s="1" t="s">
        <v>704</v>
      </c>
    </row>
    <row r="6" spans="2:9" ht="2.25" customHeight="1" x14ac:dyDescent="0.15">
      <c r="B6" s="12"/>
      <c r="C6" s="6"/>
      <c r="D6" s="15"/>
      <c r="E6" s="6"/>
      <c r="F6" s="13"/>
      <c r="G6" s="13"/>
      <c r="H6" s="73"/>
      <c r="I6" s="73"/>
    </row>
    <row r="7" spans="2:9" s="2" customFormat="1" ht="118.5" customHeight="1" thickBot="1" x14ac:dyDescent="0.2">
      <c r="B7" s="104"/>
      <c r="C7" s="86" t="s">
        <v>427</v>
      </c>
      <c r="D7" s="57" t="s">
        <v>52</v>
      </c>
      <c r="E7" s="90" t="s">
        <v>694</v>
      </c>
      <c r="F7" s="91" t="s">
        <v>192</v>
      </c>
      <c r="G7" s="91" t="s">
        <v>209</v>
      </c>
      <c r="H7" s="91" t="s">
        <v>210</v>
      </c>
      <c r="I7" s="91" t="s">
        <v>53</v>
      </c>
    </row>
    <row r="8" spans="2:9" ht="15.75" customHeight="1" thickTop="1" x14ac:dyDescent="0.15">
      <c r="B8" s="108" t="s">
        <v>428</v>
      </c>
      <c r="C8" s="109"/>
      <c r="D8" s="54">
        <v>27166</v>
      </c>
      <c r="E8" s="46">
        <v>1441</v>
      </c>
      <c r="F8" s="28">
        <v>2899</v>
      </c>
      <c r="G8" s="28">
        <v>9789</v>
      </c>
      <c r="H8" s="28">
        <v>12352</v>
      </c>
      <c r="I8" s="28">
        <v>685</v>
      </c>
    </row>
    <row r="9" spans="2:9" ht="15.75" customHeight="1" x14ac:dyDescent="0.15">
      <c r="B9" s="150"/>
      <c r="C9" s="109"/>
      <c r="D9" s="87">
        <v>100</v>
      </c>
      <c r="E9" s="70">
        <v>5.3</v>
      </c>
      <c r="F9" s="36">
        <v>10.7</v>
      </c>
      <c r="G9" s="36">
        <v>36</v>
      </c>
      <c r="H9" s="36">
        <v>45.5</v>
      </c>
      <c r="I9" s="36">
        <v>2.5</v>
      </c>
    </row>
    <row r="10" spans="2:9" ht="15.75" customHeight="1" x14ac:dyDescent="0.15">
      <c r="B10" s="151" t="s">
        <v>1293</v>
      </c>
      <c r="C10" s="146" t="s">
        <v>690</v>
      </c>
      <c r="D10" s="51">
        <v>3077</v>
      </c>
      <c r="E10" s="48">
        <v>281</v>
      </c>
      <c r="F10" s="40">
        <v>411</v>
      </c>
      <c r="G10" s="40">
        <v>1164</v>
      </c>
      <c r="H10" s="40">
        <v>1145</v>
      </c>
      <c r="I10" s="40">
        <v>76</v>
      </c>
    </row>
    <row r="11" spans="2:9" ht="15.75" customHeight="1" x14ac:dyDescent="0.15">
      <c r="B11" s="152"/>
      <c r="C11" s="147"/>
      <c r="D11" s="53">
        <v>100</v>
      </c>
      <c r="E11" s="49">
        <v>9.1</v>
      </c>
      <c r="F11" s="35">
        <v>13.4</v>
      </c>
      <c r="G11" s="35">
        <v>37.799999999999997</v>
      </c>
      <c r="H11" s="35">
        <v>37.200000000000003</v>
      </c>
      <c r="I11" s="35">
        <v>2.5</v>
      </c>
    </row>
    <row r="12" spans="2:9" ht="15.75" customHeight="1" x14ac:dyDescent="0.15">
      <c r="B12" s="152"/>
      <c r="C12" s="148" t="s">
        <v>691</v>
      </c>
      <c r="D12" s="54">
        <v>22240</v>
      </c>
      <c r="E12" s="46">
        <v>1042</v>
      </c>
      <c r="F12" s="28">
        <v>2300</v>
      </c>
      <c r="G12" s="28">
        <v>8025</v>
      </c>
      <c r="H12" s="28">
        <v>10441</v>
      </c>
      <c r="I12" s="28">
        <v>432</v>
      </c>
    </row>
    <row r="13" spans="2:9" ht="15.75" customHeight="1" x14ac:dyDescent="0.15">
      <c r="B13" s="153"/>
      <c r="C13" s="154"/>
      <c r="D13" s="105">
        <v>100</v>
      </c>
      <c r="E13" s="68">
        <v>4.7</v>
      </c>
      <c r="F13" s="11">
        <v>10.3</v>
      </c>
      <c r="G13" s="11">
        <v>36.1</v>
      </c>
      <c r="H13" s="11">
        <v>46.9</v>
      </c>
      <c r="I13" s="11">
        <v>1.9</v>
      </c>
    </row>
  </sheetData>
  <mergeCells count="4">
    <mergeCell ref="B8:C9"/>
    <mergeCell ref="B10:B13"/>
    <mergeCell ref="C10:C11"/>
    <mergeCell ref="C12:C13"/>
  </mergeCells>
  <phoneticPr fontId="2"/>
  <conditionalFormatting sqref="E9:I9">
    <cfRule type="top10" dxfId="1191" priority="1145" rank="1"/>
  </conditionalFormatting>
  <conditionalFormatting sqref="E11:I11">
    <cfRule type="top10" dxfId="1190" priority="1146" rank="1"/>
  </conditionalFormatting>
  <conditionalFormatting sqref="E13:I13">
    <cfRule type="top10" dxfId="1189" priority="1147" rank="1"/>
  </conditionalFormatting>
  <pageMargins left="0.7" right="0.7" top="0.75" bottom="0.75" header="0.3" footer="0.3"/>
  <pageSetup paperSize="9" orientation="landscape" r:id="rId1"/>
  <headerFooter>
    <oddFooter>&amp;C&amp;P</oddFooter>
  </headerFooter>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9" ht="15.75" customHeight="1" x14ac:dyDescent="0.15">
      <c r="B2" s="1" t="s">
        <v>698</v>
      </c>
    </row>
    <row r="3" spans="2:9" ht="15.75" customHeight="1" x14ac:dyDescent="0.15">
      <c r="B3" s="1" t="s">
        <v>50</v>
      </c>
    </row>
    <row r="4" spans="2:9" ht="15.75" customHeight="1" x14ac:dyDescent="0.15">
      <c r="B4" s="1" t="s">
        <v>712</v>
      </c>
    </row>
    <row r="6" spans="2:9" ht="6" customHeight="1" x14ac:dyDescent="0.15">
      <c r="B6" s="12"/>
      <c r="C6" s="6"/>
      <c r="D6" s="15"/>
      <c r="E6" s="6"/>
      <c r="F6" s="13"/>
      <c r="G6" s="13"/>
      <c r="H6" s="73"/>
      <c r="I6" s="73"/>
    </row>
    <row r="7" spans="2:9" s="2" customFormat="1" ht="118.5" customHeight="1" thickBot="1" x14ac:dyDescent="0.2">
      <c r="B7" s="104"/>
      <c r="C7" s="86" t="s">
        <v>427</v>
      </c>
      <c r="D7" s="57" t="s">
        <v>52</v>
      </c>
      <c r="E7" s="90" t="s">
        <v>695</v>
      </c>
      <c r="F7" s="91" t="s">
        <v>205</v>
      </c>
      <c r="G7" s="91" t="s">
        <v>206</v>
      </c>
      <c r="H7" s="91" t="s">
        <v>207</v>
      </c>
      <c r="I7" s="91" t="s">
        <v>53</v>
      </c>
    </row>
    <row r="8" spans="2:9" ht="15.75" customHeight="1" thickTop="1" x14ac:dyDescent="0.15">
      <c r="B8" s="155" t="s">
        <v>428</v>
      </c>
      <c r="C8" s="156"/>
      <c r="D8" s="54">
        <v>27166</v>
      </c>
      <c r="E8" s="46">
        <v>859</v>
      </c>
      <c r="F8" s="28">
        <v>4456</v>
      </c>
      <c r="G8" s="28">
        <v>8270</v>
      </c>
      <c r="H8" s="28">
        <v>12983</v>
      </c>
      <c r="I8" s="28">
        <v>598</v>
      </c>
    </row>
    <row r="9" spans="2:9" ht="15.75" customHeight="1" x14ac:dyDescent="0.15">
      <c r="B9" s="150"/>
      <c r="C9" s="125"/>
      <c r="D9" s="87">
        <v>100</v>
      </c>
      <c r="E9" s="70">
        <v>3.2</v>
      </c>
      <c r="F9" s="36">
        <v>16.399999999999999</v>
      </c>
      <c r="G9" s="36">
        <v>30.4</v>
      </c>
      <c r="H9" s="36">
        <v>47.8</v>
      </c>
      <c r="I9" s="36">
        <v>2.2000000000000002</v>
      </c>
    </row>
    <row r="10" spans="2:9" ht="15.75" customHeight="1" x14ac:dyDescent="0.15">
      <c r="B10" s="151" t="s">
        <v>1293</v>
      </c>
      <c r="C10" s="129" t="s">
        <v>690</v>
      </c>
      <c r="D10" s="51">
        <v>3077</v>
      </c>
      <c r="E10" s="48">
        <v>259</v>
      </c>
      <c r="F10" s="40">
        <v>831</v>
      </c>
      <c r="G10" s="40">
        <v>876</v>
      </c>
      <c r="H10" s="40">
        <v>1052</v>
      </c>
      <c r="I10" s="40">
        <v>59</v>
      </c>
    </row>
    <row r="11" spans="2:9" ht="15.75" customHeight="1" x14ac:dyDescent="0.15">
      <c r="B11" s="152"/>
      <c r="C11" s="130"/>
      <c r="D11" s="53">
        <v>100</v>
      </c>
      <c r="E11" s="49">
        <v>8.4</v>
      </c>
      <c r="F11" s="35">
        <v>27</v>
      </c>
      <c r="G11" s="35">
        <v>28.5</v>
      </c>
      <c r="H11" s="35">
        <v>34.200000000000003</v>
      </c>
      <c r="I11" s="35">
        <v>1.9</v>
      </c>
    </row>
    <row r="12" spans="2:9" ht="15.75" customHeight="1" x14ac:dyDescent="0.15">
      <c r="B12" s="152"/>
      <c r="C12" s="136" t="s">
        <v>691</v>
      </c>
      <c r="D12" s="54">
        <v>22240</v>
      </c>
      <c r="E12" s="46">
        <v>531</v>
      </c>
      <c r="F12" s="28">
        <v>3305</v>
      </c>
      <c r="G12" s="28">
        <v>6900</v>
      </c>
      <c r="H12" s="28">
        <v>11133</v>
      </c>
      <c r="I12" s="28">
        <v>371</v>
      </c>
    </row>
    <row r="13" spans="2:9" ht="15.75" customHeight="1" x14ac:dyDescent="0.15">
      <c r="B13" s="153"/>
      <c r="C13" s="157"/>
      <c r="D13" s="105">
        <v>100</v>
      </c>
      <c r="E13" s="68">
        <v>2.4</v>
      </c>
      <c r="F13" s="11">
        <v>14.9</v>
      </c>
      <c r="G13" s="11">
        <v>31</v>
      </c>
      <c r="H13" s="11">
        <v>50.1</v>
      </c>
      <c r="I13" s="11">
        <v>1.7</v>
      </c>
    </row>
  </sheetData>
  <mergeCells count="4">
    <mergeCell ref="B8:C9"/>
    <mergeCell ref="B10:B13"/>
    <mergeCell ref="C10:C11"/>
    <mergeCell ref="C12:C13"/>
  </mergeCells>
  <phoneticPr fontId="2"/>
  <conditionalFormatting sqref="E9:I9">
    <cfRule type="top10" dxfId="1188" priority="1148" rank="1"/>
  </conditionalFormatting>
  <conditionalFormatting sqref="E11:I11">
    <cfRule type="top10" dxfId="1187" priority="1149" rank="1"/>
  </conditionalFormatting>
  <conditionalFormatting sqref="E13:I13">
    <cfRule type="top10" dxfId="1186" priority="1150" rank="1"/>
  </conditionalFormatting>
  <pageMargins left="0.7" right="0.7" top="0.75" bottom="0.75" header="0.3" footer="0.3"/>
  <pageSetup paperSize="9" orientation="landscape" r:id="rId1"/>
  <headerFooter>
    <oddFooter>&amp;C&amp;P</oddFooter>
  </headerFooter>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7" ht="15.75" customHeight="1" x14ac:dyDescent="0.15">
      <c r="B2" s="1" t="s">
        <v>698</v>
      </c>
    </row>
    <row r="3" spans="2:7" ht="15.75" customHeight="1" x14ac:dyDescent="0.15">
      <c r="B3" s="1" t="s">
        <v>50</v>
      </c>
    </row>
    <row r="4" spans="2:7" ht="15.75" customHeight="1" x14ac:dyDescent="0.15">
      <c r="B4" s="1" t="s">
        <v>713</v>
      </c>
    </row>
    <row r="6" spans="2:7" ht="6" customHeight="1" x14ac:dyDescent="0.15">
      <c r="B6" s="12"/>
      <c r="C6" s="6"/>
      <c r="D6" s="15"/>
      <c r="E6" s="6"/>
      <c r="F6" s="13"/>
      <c r="G6" s="13"/>
    </row>
    <row r="7" spans="2:7" s="2" customFormat="1" ht="118.5" customHeight="1" thickBot="1" x14ac:dyDescent="0.2">
      <c r="B7" s="104"/>
      <c r="C7" s="86" t="s">
        <v>427</v>
      </c>
      <c r="D7" s="57" t="s">
        <v>52</v>
      </c>
      <c r="E7" s="90" t="s">
        <v>647</v>
      </c>
      <c r="F7" s="91" t="s">
        <v>39</v>
      </c>
      <c r="G7" s="91" t="s">
        <v>53</v>
      </c>
    </row>
    <row r="8" spans="2:7" ht="15.75" customHeight="1" thickTop="1" x14ac:dyDescent="0.15">
      <c r="B8" s="108" t="s">
        <v>428</v>
      </c>
      <c r="C8" s="109"/>
      <c r="D8" s="54">
        <v>27166</v>
      </c>
      <c r="E8" s="46">
        <v>4447</v>
      </c>
      <c r="F8" s="28">
        <v>21600</v>
      </c>
      <c r="G8" s="28">
        <v>1119</v>
      </c>
    </row>
    <row r="9" spans="2:7" ht="15.75" customHeight="1" x14ac:dyDescent="0.15">
      <c r="B9" s="150"/>
      <c r="C9" s="109"/>
      <c r="D9" s="87">
        <v>100</v>
      </c>
      <c r="E9" s="70">
        <v>16.399999999999999</v>
      </c>
      <c r="F9" s="36">
        <v>79.5</v>
      </c>
      <c r="G9" s="36">
        <v>4.0999999999999996</v>
      </c>
    </row>
    <row r="10" spans="2:7" ht="15.75" customHeight="1" x14ac:dyDescent="0.15">
      <c r="B10" s="151" t="s">
        <v>1293</v>
      </c>
      <c r="C10" s="146" t="s">
        <v>690</v>
      </c>
      <c r="D10" s="51">
        <v>3077</v>
      </c>
      <c r="E10" s="48">
        <v>930</v>
      </c>
      <c r="F10" s="40">
        <v>2083</v>
      </c>
      <c r="G10" s="40">
        <v>64</v>
      </c>
    </row>
    <row r="11" spans="2:7" ht="15.75" customHeight="1" x14ac:dyDescent="0.15">
      <c r="B11" s="152"/>
      <c r="C11" s="147"/>
      <c r="D11" s="53">
        <v>100</v>
      </c>
      <c r="E11" s="49">
        <v>30.2</v>
      </c>
      <c r="F11" s="35">
        <v>67.7</v>
      </c>
      <c r="G11" s="35">
        <v>2.1</v>
      </c>
    </row>
    <row r="12" spans="2:7" ht="15.75" customHeight="1" x14ac:dyDescent="0.15">
      <c r="B12" s="152"/>
      <c r="C12" s="148" t="s">
        <v>691</v>
      </c>
      <c r="D12" s="54">
        <v>22240</v>
      </c>
      <c r="E12" s="46">
        <v>3256</v>
      </c>
      <c r="F12" s="28">
        <v>18580</v>
      </c>
      <c r="G12" s="28">
        <v>404</v>
      </c>
    </row>
    <row r="13" spans="2:7" ht="15.75" customHeight="1" x14ac:dyDescent="0.15">
      <c r="B13" s="153"/>
      <c r="C13" s="154"/>
      <c r="D13" s="105">
        <v>100</v>
      </c>
      <c r="E13" s="68">
        <v>14.6</v>
      </c>
      <c r="F13" s="11">
        <v>83.5</v>
      </c>
      <c r="G13" s="11">
        <v>1.8</v>
      </c>
    </row>
  </sheetData>
  <mergeCells count="4">
    <mergeCell ref="B8:C9"/>
    <mergeCell ref="B10:B13"/>
    <mergeCell ref="C10:C11"/>
    <mergeCell ref="C12:C13"/>
  </mergeCells>
  <phoneticPr fontId="2"/>
  <conditionalFormatting sqref="E9:G9">
    <cfRule type="top10" dxfId="1185" priority="1151" rank="1"/>
  </conditionalFormatting>
  <conditionalFormatting sqref="E11:G11">
    <cfRule type="top10" dxfId="1184" priority="1152" rank="1"/>
  </conditionalFormatting>
  <conditionalFormatting sqref="E13:G13">
    <cfRule type="top10" dxfId="1183" priority="1153" rank="1"/>
  </conditionalFormatting>
  <pageMargins left="0.7" right="0.7" top="0.75" bottom="0.75" header="0.3" footer="0.3"/>
  <pageSetup paperSize="9" orientation="landscape" r:id="rId1"/>
  <headerFooter>
    <oddFooter>&amp;C&amp;P</oddFooter>
  </headerFooter>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15" ht="15.75" customHeight="1" x14ac:dyDescent="0.15">
      <c r="B2" s="1" t="s">
        <v>698</v>
      </c>
    </row>
    <row r="3" spans="2:15" ht="15.75" customHeight="1" x14ac:dyDescent="0.15">
      <c r="B3" s="1" t="s">
        <v>50</v>
      </c>
    </row>
    <row r="4" spans="2:15" ht="15.75" customHeight="1" x14ac:dyDescent="0.15">
      <c r="B4" s="1" t="s">
        <v>714</v>
      </c>
    </row>
    <row r="5" spans="2:15" ht="15.75" customHeight="1" x14ac:dyDescent="0.15">
      <c r="B5" s="1" t="s">
        <v>706</v>
      </c>
    </row>
    <row r="6" spans="2:15" ht="6" customHeight="1" x14ac:dyDescent="0.15">
      <c r="B6" s="12"/>
      <c r="C6" s="6"/>
      <c r="D6" s="15"/>
      <c r="E6" s="6"/>
      <c r="F6" s="13"/>
      <c r="G6" s="13"/>
      <c r="H6" s="73"/>
      <c r="I6" s="73"/>
      <c r="J6" s="6"/>
      <c r="K6" s="13"/>
      <c r="L6" s="13"/>
      <c r="M6" s="13"/>
      <c r="N6" s="6"/>
      <c r="O6" s="13"/>
    </row>
    <row r="7" spans="2:15" s="2" customFormat="1" ht="118.5" customHeight="1" thickBot="1" x14ac:dyDescent="0.2">
      <c r="B7" s="104"/>
      <c r="C7" s="86" t="s">
        <v>427</v>
      </c>
      <c r="D7" s="57" t="s">
        <v>52</v>
      </c>
      <c r="E7" s="90" t="s">
        <v>658</v>
      </c>
      <c r="F7" s="91" t="s">
        <v>196</v>
      </c>
      <c r="G7" s="91" t="s">
        <v>197</v>
      </c>
      <c r="H7" s="91" t="s">
        <v>198</v>
      </c>
      <c r="I7" s="91" t="s">
        <v>199</v>
      </c>
      <c r="J7" s="91" t="s">
        <v>200</v>
      </c>
      <c r="K7" s="91" t="s">
        <v>201</v>
      </c>
      <c r="L7" s="91" t="s">
        <v>202</v>
      </c>
      <c r="M7" s="91" t="s">
        <v>203</v>
      </c>
      <c r="N7" s="91" t="s">
        <v>44</v>
      </c>
      <c r="O7" s="91" t="s">
        <v>53</v>
      </c>
    </row>
    <row r="8" spans="2:15" ht="15.75" customHeight="1" thickTop="1" x14ac:dyDescent="0.15">
      <c r="B8" s="108" t="s">
        <v>428</v>
      </c>
      <c r="C8" s="109"/>
      <c r="D8" s="54">
        <v>4447</v>
      </c>
      <c r="E8" s="46">
        <v>653</v>
      </c>
      <c r="F8" s="28">
        <v>184</v>
      </c>
      <c r="G8" s="28">
        <v>2429</v>
      </c>
      <c r="H8" s="28">
        <v>632</v>
      </c>
      <c r="I8" s="28">
        <v>508</v>
      </c>
      <c r="J8" s="28">
        <v>413</v>
      </c>
      <c r="K8" s="28">
        <v>637</v>
      </c>
      <c r="L8" s="28">
        <v>394</v>
      </c>
      <c r="M8" s="28">
        <v>731</v>
      </c>
      <c r="N8" s="28">
        <v>483</v>
      </c>
      <c r="O8" s="28">
        <v>208</v>
      </c>
    </row>
    <row r="9" spans="2:15" ht="15.75" customHeight="1" x14ac:dyDescent="0.15">
      <c r="B9" s="150"/>
      <c r="C9" s="109"/>
      <c r="D9" s="87">
        <v>100</v>
      </c>
      <c r="E9" s="70">
        <v>14.7</v>
      </c>
      <c r="F9" s="36">
        <v>4.0999999999999996</v>
      </c>
      <c r="G9" s="36">
        <v>54.6</v>
      </c>
      <c r="H9" s="36">
        <v>14.2</v>
      </c>
      <c r="I9" s="36">
        <v>11.4</v>
      </c>
      <c r="J9" s="36">
        <v>9.3000000000000007</v>
      </c>
      <c r="K9" s="36">
        <v>14.3</v>
      </c>
      <c r="L9" s="36">
        <v>8.9</v>
      </c>
      <c r="M9" s="36">
        <v>16.399999999999999</v>
      </c>
      <c r="N9" s="36">
        <v>10.9</v>
      </c>
      <c r="O9" s="36">
        <v>4.7</v>
      </c>
    </row>
    <row r="10" spans="2:15" ht="15.75" customHeight="1" x14ac:dyDescent="0.15">
      <c r="B10" s="151" t="s">
        <v>1293</v>
      </c>
      <c r="C10" s="146" t="s">
        <v>690</v>
      </c>
      <c r="D10" s="51">
        <v>930</v>
      </c>
      <c r="E10" s="48">
        <v>216</v>
      </c>
      <c r="F10" s="40">
        <v>56</v>
      </c>
      <c r="G10" s="40">
        <v>524</v>
      </c>
      <c r="H10" s="40">
        <v>155</v>
      </c>
      <c r="I10" s="40">
        <v>118</v>
      </c>
      <c r="J10" s="40">
        <v>93</v>
      </c>
      <c r="K10" s="40">
        <v>150</v>
      </c>
      <c r="L10" s="40">
        <v>84</v>
      </c>
      <c r="M10" s="40">
        <v>146</v>
      </c>
      <c r="N10" s="40">
        <v>74</v>
      </c>
      <c r="O10" s="40">
        <v>33</v>
      </c>
    </row>
    <row r="11" spans="2:15" ht="15.75" customHeight="1" x14ac:dyDescent="0.15">
      <c r="B11" s="152"/>
      <c r="C11" s="147"/>
      <c r="D11" s="53">
        <v>100</v>
      </c>
      <c r="E11" s="49">
        <v>23.2</v>
      </c>
      <c r="F11" s="35">
        <v>6</v>
      </c>
      <c r="G11" s="35">
        <v>56.3</v>
      </c>
      <c r="H11" s="35">
        <v>16.7</v>
      </c>
      <c r="I11" s="35">
        <v>12.7</v>
      </c>
      <c r="J11" s="35">
        <v>10</v>
      </c>
      <c r="K11" s="35">
        <v>16.100000000000001</v>
      </c>
      <c r="L11" s="35">
        <v>9</v>
      </c>
      <c r="M11" s="35">
        <v>15.7</v>
      </c>
      <c r="N11" s="35">
        <v>8</v>
      </c>
      <c r="O11" s="35">
        <v>3.5</v>
      </c>
    </row>
    <row r="12" spans="2:15" ht="15.75" customHeight="1" x14ac:dyDescent="0.15">
      <c r="B12" s="152"/>
      <c r="C12" s="148" t="s">
        <v>691</v>
      </c>
      <c r="D12" s="54">
        <v>3256</v>
      </c>
      <c r="E12" s="46">
        <v>398</v>
      </c>
      <c r="F12" s="28">
        <v>118</v>
      </c>
      <c r="G12" s="28">
        <v>1767</v>
      </c>
      <c r="H12" s="28">
        <v>442</v>
      </c>
      <c r="I12" s="28">
        <v>351</v>
      </c>
      <c r="J12" s="28">
        <v>299</v>
      </c>
      <c r="K12" s="28">
        <v>459</v>
      </c>
      <c r="L12" s="28">
        <v>288</v>
      </c>
      <c r="M12" s="28">
        <v>542</v>
      </c>
      <c r="N12" s="28">
        <v>388</v>
      </c>
      <c r="O12" s="28">
        <v>146</v>
      </c>
    </row>
    <row r="13" spans="2:15" ht="15.75" customHeight="1" x14ac:dyDescent="0.15">
      <c r="B13" s="153"/>
      <c r="C13" s="154"/>
      <c r="D13" s="105">
        <v>100</v>
      </c>
      <c r="E13" s="68">
        <v>12.2</v>
      </c>
      <c r="F13" s="11">
        <v>3.6</v>
      </c>
      <c r="G13" s="11">
        <v>54.3</v>
      </c>
      <c r="H13" s="11">
        <v>13.6</v>
      </c>
      <c r="I13" s="11">
        <v>10.8</v>
      </c>
      <c r="J13" s="11">
        <v>9.1999999999999993</v>
      </c>
      <c r="K13" s="11">
        <v>14.1</v>
      </c>
      <c r="L13" s="11">
        <v>8.8000000000000007</v>
      </c>
      <c r="M13" s="11">
        <v>16.600000000000001</v>
      </c>
      <c r="N13" s="11">
        <v>11.9</v>
      </c>
      <c r="O13" s="11">
        <v>4.5</v>
      </c>
    </row>
  </sheetData>
  <mergeCells count="4">
    <mergeCell ref="B8:C9"/>
    <mergeCell ref="B10:B13"/>
    <mergeCell ref="C10:C11"/>
    <mergeCell ref="C12:C13"/>
  </mergeCells>
  <phoneticPr fontId="2"/>
  <conditionalFormatting sqref="E9:O9">
    <cfRule type="top10" dxfId="1182" priority="1154" rank="1"/>
  </conditionalFormatting>
  <conditionalFormatting sqref="E11:O11">
    <cfRule type="top10" dxfId="1181" priority="1155" rank="1"/>
  </conditionalFormatting>
  <conditionalFormatting sqref="E13:O13">
    <cfRule type="top10" dxfId="1180" priority="1156" rank="1"/>
  </conditionalFormatting>
  <pageMargins left="0.7" right="0.7" top="0.75" bottom="0.75" header="0.3" footer="0.3"/>
  <pageSetup paperSize="9" scale="98" orientation="landscape" r:id="rId1"/>
  <headerFooter>
    <oddFooter>&amp;C&amp;P</oddFooter>
  </headerFooter>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7" ht="15.75" customHeight="1" x14ac:dyDescent="0.15">
      <c r="B2" s="1" t="s">
        <v>698</v>
      </c>
    </row>
    <row r="3" spans="2:7" ht="15.75" customHeight="1" x14ac:dyDescent="0.15">
      <c r="B3" s="1" t="s">
        <v>50</v>
      </c>
    </row>
    <row r="4" spans="2:7" ht="15.75" customHeight="1" x14ac:dyDescent="0.15">
      <c r="B4" s="1" t="s">
        <v>707</v>
      </c>
    </row>
    <row r="6" spans="2:7" ht="6" customHeight="1" x14ac:dyDescent="0.15">
      <c r="B6" s="12"/>
      <c r="C6" s="6"/>
      <c r="D6" s="15"/>
      <c r="E6" s="6"/>
      <c r="F6" s="13"/>
      <c r="G6" s="13"/>
    </row>
    <row r="7" spans="2:7" s="2" customFormat="1" ht="118.5" customHeight="1" thickBot="1" x14ac:dyDescent="0.2">
      <c r="B7" s="104"/>
      <c r="C7" s="86" t="s">
        <v>427</v>
      </c>
      <c r="D7" s="57" t="s">
        <v>52</v>
      </c>
      <c r="E7" s="90" t="s">
        <v>696</v>
      </c>
      <c r="F7" s="91" t="s">
        <v>39</v>
      </c>
      <c r="G7" s="91" t="s">
        <v>53</v>
      </c>
    </row>
    <row r="8" spans="2:7" ht="15.75" customHeight="1" thickTop="1" x14ac:dyDescent="0.15">
      <c r="B8" s="108" t="s">
        <v>428</v>
      </c>
      <c r="C8" s="109"/>
      <c r="D8" s="54">
        <v>27166</v>
      </c>
      <c r="E8" s="46">
        <v>7589</v>
      </c>
      <c r="F8" s="28">
        <v>18919</v>
      </c>
      <c r="G8" s="28">
        <v>658</v>
      </c>
    </row>
    <row r="9" spans="2:7" ht="15.75" customHeight="1" x14ac:dyDescent="0.15">
      <c r="B9" s="150"/>
      <c r="C9" s="109"/>
      <c r="D9" s="87">
        <v>100</v>
      </c>
      <c r="E9" s="70">
        <v>27.9</v>
      </c>
      <c r="F9" s="36">
        <v>69.599999999999994</v>
      </c>
      <c r="G9" s="36">
        <v>2.4</v>
      </c>
    </row>
    <row r="10" spans="2:7" ht="15.75" customHeight="1" x14ac:dyDescent="0.15">
      <c r="B10" s="151" t="s">
        <v>1293</v>
      </c>
      <c r="C10" s="146" t="s">
        <v>690</v>
      </c>
      <c r="D10" s="51">
        <v>3077</v>
      </c>
      <c r="E10" s="48">
        <v>1304</v>
      </c>
      <c r="F10" s="40">
        <v>1732</v>
      </c>
      <c r="G10" s="40">
        <v>41</v>
      </c>
    </row>
    <row r="11" spans="2:7" ht="15.75" customHeight="1" x14ac:dyDescent="0.15">
      <c r="B11" s="152"/>
      <c r="C11" s="147"/>
      <c r="D11" s="53">
        <v>100</v>
      </c>
      <c r="E11" s="49">
        <v>42.4</v>
      </c>
      <c r="F11" s="35">
        <v>56.3</v>
      </c>
      <c r="G11" s="35">
        <v>1.3</v>
      </c>
    </row>
    <row r="12" spans="2:7" ht="15.75" customHeight="1" x14ac:dyDescent="0.15">
      <c r="B12" s="152"/>
      <c r="C12" s="148" t="s">
        <v>691</v>
      </c>
      <c r="D12" s="54">
        <v>22240</v>
      </c>
      <c r="E12" s="46">
        <v>5853</v>
      </c>
      <c r="F12" s="28">
        <v>16131</v>
      </c>
      <c r="G12" s="28">
        <v>256</v>
      </c>
    </row>
    <row r="13" spans="2:7" ht="15.75" customHeight="1" x14ac:dyDescent="0.15">
      <c r="B13" s="153"/>
      <c r="C13" s="154"/>
      <c r="D13" s="105">
        <v>100</v>
      </c>
      <c r="E13" s="68">
        <v>26.3</v>
      </c>
      <c r="F13" s="11">
        <v>72.5</v>
      </c>
      <c r="G13" s="11">
        <v>1.2</v>
      </c>
    </row>
  </sheetData>
  <mergeCells count="4">
    <mergeCell ref="B8:C9"/>
    <mergeCell ref="B10:B13"/>
    <mergeCell ref="C10:C11"/>
    <mergeCell ref="C12:C13"/>
  </mergeCells>
  <phoneticPr fontId="2"/>
  <conditionalFormatting sqref="E9:G9">
    <cfRule type="top10" dxfId="1179" priority="1157" rank="1"/>
  </conditionalFormatting>
  <conditionalFormatting sqref="E11:G11">
    <cfRule type="top10" dxfId="1178" priority="1158" rank="1"/>
  </conditionalFormatting>
  <conditionalFormatting sqref="E13:G13">
    <cfRule type="top10" dxfId="1177" priority="1159" rank="1"/>
  </conditionalFormatting>
  <pageMargins left="0.7" right="0.7" top="0.75" bottom="0.75" header="0.3" footer="0.3"/>
  <pageSetup paperSize="9" orientation="landscape"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16" ht="15.75" customHeight="1" x14ac:dyDescent="0.15">
      <c r="B2" s="1" t="s">
        <v>49</v>
      </c>
    </row>
    <row r="3" spans="2:16" ht="15.75" customHeight="1" x14ac:dyDescent="0.15">
      <c r="B3" s="1" t="s">
        <v>50</v>
      </c>
    </row>
    <row r="4" spans="2:16" ht="15.75" customHeight="1" x14ac:dyDescent="0.15">
      <c r="B4" s="3" t="s">
        <v>392</v>
      </c>
      <c r="C4" s="3"/>
      <c r="D4" s="3"/>
      <c r="E4" s="3"/>
      <c r="F4" s="3"/>
      <c r="G4" s="3"/>
      <c r="H4" s="3"/>
      <c r="I4" s="3"/>
      <c r="J4" s="3"/>
      <c r="K4" s="3"/>
      <c r="L4" s="3"/>
      <c r="M4" s="3"/>
      <c r="N4" s="3"/>
      <c r="O4" s="3"/>
      <c r="P4" s="3"/>
    </row>
    <row r="5" spans="2:16" ht="15.75" customHeight="1" x14ac:dyDescent="0.15">
      <c r="B5" s="3" t="s">
        <v>51</v>
      </c>
      <c r="C5" s="3"/>
      <c r="D5" s="3"/>
      <c r="E5" s="3"/>
      <c r="F5" s="3"/>
      <c r="G5" s="3"/>
      <c r="H5" s="3"/>
      <c r="I5" s="3"/>
      <c r="J5" s="3"/>
      <c r="K5" s="3"/>
      <c r="L5" s="3"/>
      <c r="M5" s="3"/>
      <c r="N5" s="3"/>
      <c r="O5" s="3"/>
      <c r="P5" s="3"/>
    </row>
    <row r="6" spans="2:16" ht="4.5" customHeight="1" x14ac:dyDescent="0.15">
      <c r="B6" s="12"/>
      <c r="C6" s="14"/>
      <c r="D6" s="15"/>
      <c r="E6" s="6"/>
      <c r="F6" s="13"/>
      <c r="G6" s="13"/>
      <c r="H6" s="13"/>
      <c r="I6" s="13"/>
      <c r="J6" s="13"/>
      <c r="K6" s="13"/>
      <c r="L6" s="3"/>
      <c r="M6" s="3"/>
      <c r="N6" s="3"/>
      <c r="O6" s="3"/>
      <c r="P6" s="3"/>
    </row>
    <row r="7" spans="2:16" s="2" customFormat="1" ht="118.5" customHeight="1" thickBot="1" x14ac:dyDescent="0.2">
      <c r="B7" s="9"/>
      <c r="C7" s="5" t="s">
        <v>48</v>
      </c>
      <c r="D7" s="19" t="s">
        <v>52</v>
      </c>
      <c r="E7" s="22" t="s">
        <v>190</v>
      </c>
      <c r="F7" s="23" t="s">
        <v>191</v>
      </c>
      <c r="G7" s="23" t="s">
        <v>192</v>
      </c>
      <c r="H7" s="23" t="s">
        <v>193</v>
      </c>
      <c r="I7" s="23" t="s">
        <v>194</v>
      </c>
      <c r="J7" s="23" t="s">
        <v>195</v>
      </c>
      <c r="K7" s="23" t="s">
        <v>53</v>
      </c>
      <c r="L7" s="4"/>
      <c r="M7" s="4"/>
      <c r="N7" s="4"/>
      <c r="O7" s="4"/>
      <c r="P7" s="4"/>
    </row>
    <row r="8" spans="2:16" ht="15.75" customHeight="1" thickTop="1" x14ac:dyDescent="0.15">
      <c r="B8" s="108" t="s">
        <v>54</v>
      </c>
      <c r="C8" s="109"/>
      <c r="D8" s="16">
        <v>745</v>
      </c>
      <c r="E8" s="7">
        <v>7</v>
      </c>
      <c r="F8" s="10">
        <v>5</v>
      </c>
      <c r="G8" s="10">
        <v>9</v>
      </c>
      <c r="H8" s="10">
        <v>21</v>
      </c>
      <c r="I8" s="10">
        <v>120</v>
      </c>
      <c r="J8" s="10">
        <v>258</v>
      </c>
      <c r="K8" s="10">
        <v>325</v>
      </c>
      <c r="L8" s="3"/>
      <c r="M8" s="3"/>
      <c r="N8" s="3"/>
      <c r="O8" s="3"/>
      <c r="P8" s="3"/>
    </row>
    <row r="9" spans="2:16" ht="15.75" customHeight="1" x14ac:dyDescent="0.15">
      <c r="B9" s="110"/>
      <c r="C9" s="111"/>
      <c r="D9" s="18">
        <v>100</v>
      </c>
      <c r="E9" s="8">
        <v>0.9</v>
      </c>
      <c r="F9" s="11">
        <v>0.7</v>
      </c>
      <c r="G9" s="11">
        <v>1.2</v>
      </c>
      <c r="H9" s="11">
        <v>2.8</v>
      </c>
      <c r="I9" s="11">
        <v>16.100000000000001</v>
      </c>
      <c r="J9" s="11">
        <v>34.6</v>
      </c>
      <c r="K9" s="11">
        <v>43.6</v>
      </c>
      <c r="L9" s="3"/>
      <c r="M9" s="3"/>
      <c r="N9" s="3"/>
      <c r="O9" s="3"/>
      <c r="P9" s="3"/>
    </row>
    <row r="10" spans="2:16" ht="15.75" customHeight="1" x14ac:dyDescent="0.15">
      <c r="B10" s="116" t="s">
        <v>46</v>
      </c>
      <c r="C10" s="115" t="s">
        <v>2</v>
      </c>
      <c r="D10" s="17">
        <v>245</v>
      </c>
      <c r="E10" s="7">
        <v>3</v>
      </c>
      <c r="F10" s="10">
        <v>2</v>
      </c>
      <c r="G10" s="10">
        <v>4</v>
      </c>
      <c r="H10" s="10">
        <v>8</v>
      </c>
      <c r="I10" s="10">
        <v>39</v>
      </c>
      <c r="J10" s="10">
        <v>99</v>
      </c>
      <c r="K10" s="10">
        <v>90</v>
      </c>
      <c r="L10" s="3"/>
      <c r="M10" s="3"/>
      <c r="N10" s="3"/>
      <c r="O10" s="3"/>
      <c r="P10" s="3"/>
    </row>
    <row r="11" spans="2:16" ht="15.75" customHeight="1" x14ac:dyDescent="0.15">
      <c r="B11" s="116"/>
      <c r="C11" s="114" t="s">
        <v>0</v>
      </c>
      <c r="D11" s="33">
        <v>100</v>
      </c>
      <c r="E11" s="34">
        <v>1.2</v>
      </c>
      <c r="F11" s="35">
        <v>0.8</v>
      </c>
      <c r="G11" s="35">
        <v>1.6</v>
      </c>
      <c r="H11" s="35">
        <v>3.3</v>
      </c>
      <c r="I11" s="35">
        <v>15.9</v>
      </c>
      <c r="J11" s="35">
        <v>40.4</v>
      </c>
      <c r="K11" s="35">
        <v>36.700000000000003</v>
      </c>
      <c r="L11" s="3"/>
      <c r="M11" s="3"/>
      <c r="N11" s="3"/>
      <c r="O11" s="3"/>
      <c r="P11" s="3"/>
    </row>
    <row r="12" spans="2:16" ht="15.75" customHeight="1" x14ac:dyDescent="0.15">
      <c r="B12" s="116"/>
      <c r="C12" s="112" t="s">
        <v>3</v>
      </c>
      <c r="D12" s="16">
        <v>491</v>
      </c>
      <c r="E12" s="27">
        <v>4</v>
      </c>
      <c r="F12" s="28">
        <v>3</v>
      </c>
      <c r="G12" s="28">
        <v>5</v>
      </c>
      <c r="H12" s="28">
        <v>13</v>
      </c>
      <c r="I12" s="28">
        <v>81</v>
      </c>
      <c r="J12" s="28">
        <v>156</v>
      </c>
      <c r="K12" s="28">
        <v>229</v>
      </c>
      <c r="L12" s="3"/>
      <c r="M12" s="3"/>
      <c r="N12" s="3"/>
      <c r="O12" s="3"/>
      <c r="P12" s="3"/>
    </row>
    <row r="13" spans="2:16" ht="15.75" customHeight="1" x14ac:dyDescent="0.15">
      <c r="B13" s="116"/>
      <c r="C13" s="113" t="s">
        <v>0</v>
      </c>
      <c r="D13" s="18">
        <v>100</v>
      </c>
      <c r="E13" s="8">
        <v>0.8</v>
      </c>
      <c r="F13" s="11">
        <v>0.6</v>
      </c>
      <c r="G13" s="11">
        <v>1</v>
      </c>
      <c r="H13" s="11">
        <v>2.6</v>
      </c>
      <c r="I13" s="11">
        <v>16.5</v>
      </c>
      <c r="J13" s="11">
        <v>31.8</v>
      </c>
      <c r="K13" s="11">
        <v>46.6</v>
      </c>
      <c r="L13" s="3"/>
      <c r="M13" s="3"/>
      <c r="N13" s="3"/>
      <c r="O13" s="3"/>
      <c r="P13" s="3"/>
    </row>
    <row r="14" spans="2:16" ht="15.75" customHeight="1" x14ac:dyDescent="0.15">
      <c r="B14" s="117" t="s">
        <v>47</v>
      </c>
      <c r="C14" s="112" t="s">
        <v>5</v>
      </c>
      <c r="D14" s="17">
        <v>59</v>
      </c>
      <c r="E14" s="7">
        <v>1</v>
      </c>
      <c r="F14" s="10">
        <v>1</v>
      </c>
      <c r="G14" s="10">
        <v>1</v>
      </c>
      <c r="H14" s="10">
        <v>5</v>
      </c>
      <c r="I14" s="10">
        <v>7</v>
      </c>
      <c r="J14" s="10">
        <v>28</v>
      </c>
      <c r="K14" s="10">
        <v>16</v>
      </c>
      <c r="L14" s="3"/>
      <c r="M14" s="3"/>
      <c r="N14" s="3"/>
      <c r="O14" s="3"/>
      <c r="P14" s="3"/>
    </row>
    <row r="15" spans="2:16" ht="15.75" customHeight="1" x14ac:dyDescent="0.15">
      <c r="B15" s="116"/>
      <c r="C15" s="114" t="s">
        <v>0</v>
      </c>
      <c r="D15" s="33">
        <v>100</v>
      </c>
      <c r="E15" s="34">
        <v>1.7</v>
      </c>
      <c r="F15" s="35">
        <v>1.7</v>
      </c>
      <c r="G15" s="35">
        <v>1.7</v>
      </c>
      <c r="H15" s="35">
        <v>8.5</v>
      </c>
      <c r="I15" s="35">
        <v>11.9</v>
      </c>
      <c r="J15" s="35">
        <v>47.5</v>
      </c>
      <c r="K15" s="35">
        <v>27.1</v>
      </c>
      <c r="L15" s="3"/>
      <c r="M15" s="3"/>
      <c r="N15" s="3"/>
      <c r="O15" s="3"/>
      <c r="P15" s="3"/>
    </row>
    <row r="16" spans="2:16" ht="15.75" customHeight="1" x14ac:dyDescent="0.15">
      <c r="B16" s="116"/>
      <c r="C16" s="112" t="s">
        <v>6</v>
      </c>
      <c r="D16" s="16">
        <v>70</v>
      </c>
      <c r="E16" s="27">
        <v>1</v>
      </c>
      <c r="F16" s="28">
        <v>0</v>
      </c>
      <c r="G16" s="28">
        <v>0</v>
      </c>
      <c r="H16" s="28">
        <v>0</v>
      </c>
      <c r="I16" s="28">
        <v>14</v>
      </c>
      <c r="J16" s="28">
        <v>23</v>
      </c>
      <c r="K16" s="28">
        <v>32</v>
      </c>
      <c r="L16" s="3"/>
      <c r="M16" s="3"/>
      <c r="N16" s="3"/>
      <c r="O16" s="3"/>
      <c r="P16" s="3"/>
    </row>
    <row r="17" spans="2:16" ht="15.75" customHeight="1" x14ac:dyDescent="0.15">
      <c r="B17" s="116"/>
      <c r="C17" s="114" t="s">
        <v>0</v>
      </c>
      <c r="D17" s="33">
        <v>100</v>
      </c>
      <c r="E17" s="34">
        <v>1.4</v>
      </c>
      <c r="F17" s="35">
        <v>0</v>
      </c>
      <c r="G17" s="35">
        <v>0</v>
      </c>
      <c r="H17" s="35">
        <v>0</v>
      </c>
      <c r="I17" s="35">
        <v>20</v>
      </c>
      <c r="J17" s="35">
        <v>32.9</v>
      </c>
      <c r="K17" s="35">
        <v>45.7</v>
      </c>
      <c r="L17" s="3"/>
      <c r="M17" s="3"/>
      <c r="N17" s="3"/>
      <c r="O17" s="3"/>
      <c r="P17" s="3"/>
    </row>
    <row r="18" spans="2:16" ht="15.75" customHeight="1" x14ac:dyDescent="0.15">
      <c r="B18" s="116"/>
      <c r="C18" s="112" t="s">
        <v>7</v>
      </c>
      <c r="D18" s="16">
        <v>123</v>
      </c>
      <c r="E18" s="27">
        <v>1</v>
      </c>
      <c r="F18" s="28">
        <v>1</v>
      </c>
      <c r="G18" s="28">
        <v>1</v>
      </c>
      <c r="H18" s="28">
        <v>4</v>
      </c>
      <c r="I18" s="28">
        <v>25</v>
      </c>
      <c r="J18" s="28">
        <v>37</v>
      </c>
      <c r="K18" s="28">
        <v>54</v>
      </c>
      <c r="L18" s="3"/>
      <c r="M18" s="3"/>
      <c r="N18" s="3"/>
      <c r="O18" s="3"/>
      <c r="P18" s="3"/>
    </row>
    <row r="19" spans="2:16" ht="15.75" customHeight="1" x14ac:dyDescent="0.15">
      <c r="B19" s="116"/>
      <c r="C19" s="114" t="s">
        <v>0</v>
      </c>
      <c r="D19" s="33">
        <v>100</v>
      </c>
      <c r="E19" s="34">
        <v>0.8</v>
      </c>
      <c r="F19" s="35">
        <v>0.8</v>
      </c>
      <c r="G19" s="35">
        <v>0.8</v>
      </c>
      <c r="H19" s="35">
        <v>3.3</v>
      </c>
      <c r="I19" s="35">
        <v>20.3</v>
      </c>
      <c r="J19" s="35">
        <v>30.1</v>
      </c>
      <c r="K19" s="35">
        <v>43.9</v>
      </c>
      <c r="L19" s="3"/>
      <c r="M19" s="3"/>
      <c r="N19" s="3"/>
      <c r="O19" s="3"/>
      <c r="P19" s="3"/>
    </row>
    <row r="20" spans="2:16" ht="15.75" customHeight="1" x14ac:dyDescent="0.15">
      <c r="B20" s="116"/>
      <c r="C20" s="112" t="s">
        <v>8</v>
      </c>
      <c r="D20" s="16">
        <v>195</v>
      </c>
      <c r="E20" s="27">
        <v>3</v>
      </c>
      <c r="F20" s="28">
        <v>2</v>
      </c>
      <c r="G20" s="28">
        <v>4</v>
      </c>
      <c r="H20" s="28">
        <v>6</v>
      </c>
      <c r="I20" s="28">
        <v>34</v>
      </c>
      <c r="J20" s="28">
        <v>56</v>
      </c>
      <c r="K20" s="28">
        <v>90</v>
      </c>
      <c r="L20" s="3"/>
      <c r="M20" s="3"/>
      <c r="N20" s="3"/>
      <c r="O20" s="3"/>
      <c r="P20" s="3"/>
    </row>
    <row r="21" spans="2:16" ht="15.75" customHeight="1" x14ac:dyDescent="0.15">
      <c r="B21" s="116"/>
      <c r="C21" s="114" t="s">
        <v>0</v>
      </c>
      <c r="D21" s="33">
        <v>100</v>
      </c>
      <c r="E21" s="34">
        <v>1.5</v>
      </c>
      <c r="F21" s="35">
        <v>1</v>
      </c>
      <c r="G21" s="35">
        <v>2.1</v>
      </c>
      <c r="H21" s="35">
        <v>3.1</v>
      </c>
      <c r="I21" s="35">
        <v>17.399999999999999</v>
      </c>
      <c r="J21" s="35">
        <v>28.7</v>
      </c>
      <c r="K21" s="35">
        <v>46.2</v>
      </c>
      <c r="L21" s="3"/>
      <c r="M21" s="3"/>
      <c r="N21" s="3"/>
      <c r="O21" s="3"/>
      <c r="P21" s="3"/>
    </row>
    <row r="22" spans="2:16" ht="15.75" customHeight="1" x14ac:dyDescent="0.15">
      <c r="B22" s="116"/>
      <c r="C22" s="112" t="s">
        <v>9</v>
      </c>
      <c r="D22" s="16">
        <v>287</v>
      </c>
      <c r="E22" s="27">
        <v>1</v>
      </c>
      <c r="F22" s="28">
        <v>1</v>
      </c>
      <c r="G22" s="28">
        <v>3</v>
      </c>
      <c r="H22" s="28">
        <v>6</v>
      </c>
      <c r="I22" s="28">
        <v>40</v>
      </c>
      <c r="J22" s="28">
        <v>111</v>
      </c>
      <c r="K22" s="28">
        <v>125</v>
      </c>
      <c r="L22" s="3"/>
      <c r="M22" s="3"/>
      <c r="N22" s="3"/>
      <c r="O22" s="3"/>
      <c r="P22" s="3"/>
    </row>
    <row r="23" spans="2:16" ht="15.75" customHeight="1" x14ac:dyDescent="0.15">
      <c r="B23" s="118"/>
      <c r="C23" s="113" t="s">
        <v>0</v>
      </c>
      <c r="D23" s="18">
        <v>100</v>
      </c>
      <c r="E23" s="8">
        <v>0.3</v>
      </c>
      <c r="F23" s="11">
        <v>0.3</v>
      </c>
      <c r="G23" s="11">
        <v>1</v>
      </c>
      <c r="H23" s="11">
        <v>2.1</v>
      </c>
      <c r="I23" s="11">
        <v>13.9</v>
      </c>
      <c r="J23" s="11">
        <v>38.700000000000003</v>
      </c>
      <c r="K23" s="11">
        <v>43.6</v>
      </c>
      <c r="L23" s="3"/>
      <c r="M23" s="3"/>
      <c r="N23" s="3"/>
      <c r="O23" s="3"/>
      <c r="P23" s="3"/>
    </row>
    <row r="24" spans="2:16" ht="15.75" customHeight="1" x14ac:dyDescent="0.15">
      <c r="B24" s="3"/>
      <c r="C24" s="3"/>
      <c r="D24" s="3"/>
      <c r="E24" s="3"/>
      <c r="F24" s="3"/>
      <c r="G24" s="3"/>
      <c r="H24" s="3"/>
      <c r="I24" s="3"/>
      <c r="J24" s="3"/>
      <c r="K24" s="3"/>
      <c r="L24" s="3"/>
      <c r="M24" s="3"/>
      <c r="N24" s="3"/>
      <c r="O24" s="3"/>
      <c r="P24" s="3"/>
    </row>
    <row r="25" spans="2:16" ht="15.75" customHeight="1" x14ac:dyDescent="0.15">
      <c r="B25" s="3"/>
      <c r="C25" s="3"/>
      <c r="D25" s="3"/>
      <c r="E25" s="3"/>
      <c r="F25" s="3"/>
      <c r="G25" s="3"/>
      <c r="H25" s="3"/>
      <c r="I25" s="3"/>
      <c r="J25" s="3"/>
      <c r="K25" s="3"/>
      <c r="L25" s="3"/>
      <c r="M25" s="3"/>
      <c r="N25" s="3"/>
      <c r="O25" s="3"/>
      <c r="P25" s="3"/>
    </row>
    <row r="26" spans="2:16" ht="15.75" customHeight="1" x14ac:dyDescent="0.15">
      <c r="B26" s="3"/>
      <c r="C26" s="3"/>
      <c r="D26" s="3"/>
      <c r="E26" s="3"/>
      <c r="F26" s="3"/>
      <c r="G26" s="3"/>
      <c r="H26" s="3"/>
      <c r="I26" s="3"/>
      <c r="J26" s="3"/>
      <c r="K26" s="3"/>
      <c r="L26" s="3"/>
      <c r="M26" s="3"/>
      <c r="N26" s="3"/>
      <c r="O26" s="3"/>
      <c r="P26" s="3"/>
    </row>
    <row r="27" spans="2:16" ht="15.75" customHeight="1" x14ac:dyDescent="0.15">
      <c r="B27" s="3"/>
      <c r="C27" s="3"/>
      <c r="D27" s="3"/>
      <c r="E27" s="3"/>
      <c r="F27" s="3"/>
      <c r="G27" s="3"/>
      <c r="H27" s="3"/>
      <c r="I27" s="3"/>
      <c r="J27" s="3"/>
      <c r="K27" s="3"/>
      <c r="L27" s="3"/>
      <c r="M27" s="3"/>
      <c r="N27" s="3"/>
      <c r="O27" s="3"/>
      <c r="P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K9">
    <cfRule type="top10" dxfId="2348" priority="2286" rank="1"/>
  </conditionalFormatting>
  <conditionalFormatting sqref="E11:K11">
    <cfRule type="top10" dxfId="2347" priority="2287" rank="1"/>
  </conditionalFormatting>
  <conditionalFormatting sqref="E13:K13">
    <cfRule type="top10" dxfId="2346" priority="2288" rank="1"/>
  </conditionalFormatting>
  <conditionalFormatting sqref="E15:K15">
    <cfRule type="top10" dxfId="2345" priority="2289" rank="1"/>
  </conditionalFormatting>
  <conditionalFormatting sqref="E17:K17">
    <cfRule type="top10" dxfId="2344" priority="2290" rank="1"/>
  </conditionalFormatting>
  <conditionalFormatting sqref="E19:K19">
    <cfRule type="top10" dxfId="2343" priority="2291" rank="1"/>
  </conditionalFormatting>
  <conditionalFormatting sqref="E21:K21">
    <cfRule type="top10" dxfId="2342" priority="2292" rank="1"/>
  </conditionalFormatting>
  <conditionalFormatting sqref="E23:K23">
    <cfRule type="top10" dxfId="2341" priority="2293" rank="1"/>
  </conditionalFormatting>
  <pageMargins left="0.7" right="0.7" top="0.75" bottom="0.75" header="0.3" footer="0.3"/>
  <pageSetup paperSize="9" orientation="landscape" r:id="rId1"/>
  <headerFooter>
    <oddFooter>&amp;C&amp;P</oddFooter>
  </headerFooter>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7" ht="15.75" customHeight="1" x14ac:dyDescent="0.15">
      <c r="B2" s="1" t="s">
        <v>698</v>
      </c>
    </row>
    <row r="3" spans="2:7" ht="15.75" customHeight="1" x14ac:dyDescent="0.15">
      <c r="B3" s="1" t="s">
        <v>50</v>
      </c>
    </row>
    <row r="4" spans="2:7" ht="15.75" customHeight="1" x14ac:dyDescent="0.15">
      <c r="B4" s="1" t="s">
        <v>708</v>
      </c>
    </row>
    <row r="6" spans="2:7" ht="6" customHeight="1" x14ac:dyDescent="0.15">
      <c r="B6" s="12"/>
      <c r="C6" s="6"/>
      <c r="D6" s="15"/>
      <c r="E6" s="6"/>
      <c r="F6" s="13"/>
      <c r="G6" s="13"/>
    </row>
    <row r="7" spans="2:7" s="2" customFormat="1" ht="118.5" customHeight="1" thickBot="1" x14ac:dyDescent="0.2">
      <c r="B7" s="104"/>
      <c r="C7" s="86" t="s">
        <v>427</v>
      </c>
      <c r="D7" s="57" t="s">
        <v>52</v>
      </c>
      <c r="E7" s="90" t="s">
        <v>696</v>
      </c>
      <c r="F7" s="91" t="s">
        <v>39</v>
      </c>
      <c r="G7" s="91" t="s">
        <v>53</v>
      </c>
    </row>
    <row r="8" spans="2:7" ht="15.75" customHeight="1" thickTop="1" x14ac:dyDescent="0.15">
      <c r="B8" s="108" t="s">
        <v>428</v>
      </c>
      <c r="C8" s="109"/>
      <c r="D8" s="54">
        <v>27166</v>
      </c>
      <c r="E8" s="46">
        <v>5201</v>
      </c>
      <c r="F8" s="28">
        <v>20941</v>
      </c>
      <c r="G8" s="28">
        <v>1024</v>
      </c>
    </row>
    <row r="9" spans="2:7" ht="15.75" customHeight="1" x14ac:dyDescent="0.15">
      <c r="B9" s="150"/>
      <c r="C9" s="109"/>
      <c r="D9" s="87">
        <v>100</v>
      </c>
      <c r="E9" s="70">
        <v>19.100000000000001</v>
      </c>
      <c r="F9" s="36">
        <v>77.099999999999994</v>
      </c>
      <c r="G9" s="36">
        <v>3.8</v>
      </c>
    </row>
    <row r="10" spans="2:7" ht="15.75" customHeight="1" x14ac:dyDescent="0.15">
      <c r="B10" s="151" t="s">
        <v>1293</v>
      </c>
      <c r="C10" s="146" t="s">
        <v>690</v>
      </c>
      <c r="D10" s="51">
        <v>3077</v>
      </c>
      <c r="E10" s="48">
        <v>877</v>
      </c>
      <c r="F10" s="40">
        <v>2173</v>
      </c>
      <c r="G10" s="40">
        <v>27</v>
      </c>
    </row>
    <row r="11" spans="2:7" ht="15.75" customHeight="1" x14ac:dyDescent="0.15">
      <c r="B11" s="152"/>
      <c r="C11" s="147"/>
      <c r="D11" s="53">
        <v>100</v>
      </c>
      <c r="E11" s="49">
        <v>28.5</v>
      </c>
      <c r="F11" s="35">
        <v>70.599999999999994</v>
      </c>
      <c r="G11" s="35">
        <v>0.9</v>
      </c>
    </row>
    <row r="12" spans="2:7" ht="15.75" customHeight="1" x14ac:dyDescent="0.15">
      <c r="B12" s="152"/>
      <c r="C12" s="148" t="s">
        <v>691</v>
      </c>
      <c r="D12" s="54">
        <v>22240</v>
      </c>
      <c r="E12" s="46">
        <v>4110</v>
      </c>
      <c r="F12" s="28">
        <v>17970</v>
      </c>
      <c r="G12" s="28">
        <v>160</v>
      </c>
    </row>
    <row r="13" spans="2:7" ht="15.75" customHeight="1" x14ac:dyDescent="0.15">
      <c r="B13" s="153"/>
      <c r="C13" s="154"/>
      <c r="D13" s="105">
        <v>100</v>
      </c>
      <c r="E13" s="68">
        <v>18.5</v>
      </c>
      <c r="F13" s="11">
        <v>80.8</v>
      </c>
      <c r="G13" s="11">
        <v>0.7</v>
      </c>
    </row>
  </sheetData>
  <mergeCells count="4">
    <mergeCell ref="B8:C9"/>
    <mergeCell ref="B10:B13"/>
    <mergeCell ref="C10:C11"/>
    <mergeCell ref="C12:C13"/>
  </mergeCells>
  <phoneticPr fontId="2"/>
  <conditionalFormatting sqref="E9:G9">
    <cfRule type="top10" dxfId="1176" priority="1160" rank="1"/>
  </conditionalFormatting>
  <conditionalFormatting sqref="E11:G11">
    <cfRule type="top10" dxfId="1175" priority="1161" rank="1"/>
  </conditionalFormatting>
  <conditionalFormatting sqref="E13:G13">
    <cfRule type="top10" dxfId="1174" priority="1162" rank="1"/>
  </conditionalFormatting>
  <pageMargins left="0.7" right="0.7" top="0.75" bottom="0.75" header="0.3" footer="0.3"/>
  <pageSetup paperSize="9" orientation="landscape" r:id="rId1"/>
  <headerFooter>
    <oddFooter>&amp;C&amp;P</oddFooter>
  </headerFooter>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7" ht="15.75" customHeight="1" x14ac:dyDescent="0.15">
      <c r="B2" s="1" t="s">
        <v>698</v>
      </c>
    </row>
    <row r="3" spans="2:7" ht="15.75" customHeight="1" x14ac:dyDescent="0.15">
      <c r="B3" s="1" t="s">
        <v>50</v>
      </c>
    </row>
    <row r="4" spans="2:7" ht="15.75" customHeight="1" x14ac:dyDescent="0.15">
      <c r="B4" s="1" t="s">
        <v>709</v>
      </c>
    </row>
    <row r="6" spans="2:7" ht="6" customHeight="1" x14ac:dyDescent="0.15">
      <c r="B6" s="12"/>
      <c r="C6" s="6"/>
      <c r="D6" s="15"/>
      <c r="E6" s="6"/>
      <c r="F6" s="13"/>
      <c r="G6" s="13"/>
    </row>
    <row r="7" spans="2:7" s="2" customFormat="1" ht="118.5" customHeight="1" thickBot="1" x14ac:dyDescent="0.2">
      <c r="B7" s="104"/>
      <c r="C7" s="86" t="s">
        <v>427</v>
      </c>
      <c r="D7" s="57" t="s">
        <v>52</v>
      </c>
      <c r="E7" s="90" t="s">
        <v>651</v>
      </c>
      <c r="F7" s="91" t="s">
        <v>39</v>
      </c>
      <c r="G7" s="91" t="s">
        <v>53</v>
      </c>
    </row>
    <row r="8" spans="2:7" ht="15.75" customHeight="1" thickTop="1" x14ac:dyDescent="0.15">
      <c r="B8" s="108" t="s">
        <v>428</v>
      </c>
      <c r="C8" s="109"/>
      <c r="D8" s="54">
        <v>27166</v>
      </c>
      <c r="E8" s="46">
        <v>23366</v>
      </c>
      <c r="F8" s="28">
        <v>2656</v>
      </c>
      <c r="G8" s="28">
        <v>1144</v>
      </c>
    </row>
    <row r="9" spans="2:7" ht="15.75" customHeight="1" x14ac:dyDescent="0.15">
      <c r="B9" s="150"/>
      <c r="C9" s="109"/>
      <c r="D9" s="87">
        <v>100</v>
      </c>
      <c r="E9" s="70">
        <v>86</v>
      </c>
      <c r="F9" s="36">
        <v>9.8000000000000007</v>
      </c>
      <c r="G9" s="36">
        <v>4.2</v>
      </c>
    </row>
    <row r="10" spans="2:7" ht="15.75" customHeight="1" x14ac:dyDescent="0.15">
      <c r="B10" s="151" t="s">
        <v>1293</v>
      </c>
      <c r="C10" s="146" t="s">
        <v>690</v>
      </c>
      <c r="D10" s="51">
        <v>3077</v>
      </c>
      <c r="E10" s="48">
        <v>2640</v>
      </c>
      <c r="F10" s="40">
        <v>384</v>
      </c>
      <c r="G10" s="40">
        <v>53</v>
      </c>
    </row>
    <row r="11" spans="2:7" ht="15.75" customHeight="1" x14ac:dyDescent="0.15">
      <c r="B11" s="152"/>
      <c r="C11" s="147"/>
      <c r="D11" s="53">
        <v>100</v>
      </c>
      <c r="E11" s="49">
        <v>85.8</v>
      </c>
      <c r="F11" s="35">
        <v>12.5</v>
      </c>
      <c r="G11" s="35">
        <v>1.7</v>
      </c>
    </row>
    <row r="12" spans="2:7" ht="15.75" customHeight="1" x14ac:dyDescent="0.15">
      <c r="B12" s="152"/>
      <c r="C12" s="148" t="s">
        <v>691</v>
      </c>
      <c r="D12" s="54">
        <v>22240</v>
      </c>
      <c r="E12" s="46">
        <v>19883</v>
      </c>
      <c r="F12" s="28">
        <v>2124</v>
      </c>
      <c r="G12" s="28">
        <v>233</v>
      </c>
    </row>
    <row r="13" spans="2:7" ht="15.75" customHeight="1" x14ac:dyDescent="0.15">
      <c r="B13" s="153"/>
      <c r="C13" s="154"/>
      <c r="D13" s="105">
        <v>100</v>
      </c>
      <c r="E13" s="68">
        <v>89.4</v>
      </c>
      <c r="F13" s="11">
        <v>9.6</v>
      </c>
      <c r="G13" s="11">
        <v>1</v>
      </c>
    </row>
  </sheetData>
  <mergeCells count="4">
    <mergeCell ref="B8:C9"/>
    <mergeCell ref="B10:B13"/>
    <mergeCell ref="C10:C11"/>
    <mergeCell ref="C12:C13"/>
  </mergeCells>
  <phoneticPr fontId="2"/>
  <conditionalFormatting sqref="E9:G9">
    <cfRule type="top10" dxfId="1173" priority="1163" rank="1"/>
  </conditionalFormatting>
  <conditionalFormatting sqref="E11:G11">
    <cfRule type="top10" dxfId="1172" priority="1164" rank="1"/>
  </conditionalFormatting>
  <conditionalFormatting sqref="E13:G13">
    <cfRule type="top10" dxfId="1171" priority="1165" rank="1"/>
  </conditionalFormatting>
  <pageMargins left="0.7" right="0.7" top="0.75" bottom="0.75" header="0.3" footer="0.3"/>
  <pageSetup paperSize="9" orientation="landscape" r:id="rId1"/>
  <headerFooter>
    <oddFooter>&amp;C&amp;P</oddFooter>
  </headerFooter>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10" ht="15.75" customHeight="1" x14ac:dyDescent="0.15">
      <c r="B2" s="1" t="s">
        <v>698</v>
      </c>
    </row>
    <row r="3" spans="2:10" ht="15.75" customHeight="1" x14ac:dyDescent="0.15">
      <c r="B3" s="1" t="s">
        <v>50</v>
      </c>
    </row>
    <row r="4" spans="2:10" ht="15.75" customHeight="1" x14ac:dyDescent="0.15">
      <c r="B4" s="1" t="s">
        <v>710</v>
      </c>
    </row>
    <row r="6" spans="2:10" ht="6" customHeight="1" x14ac:dyDescent="0.15">
      <c r="B6" s="12"/>
      <c r="C6" s="6"/>
      <c r="D6" s="15"/>
      <c r="E6" s="6"/>
      <c r="F6" s="13"/>
      <c r="G6" s="13"/>
      <c r="H6" s="73"/>
      <c r="I6" s="73"/>
      <c r="J6" s="6"/>
    </row>
    <row r="7" spans="2:10" s="2" customFormat="1" ht="118.5" customHeight="1" thickBot="1" x14ac:dyDescent="0.2">
      <c r="B7" s="104"/>
      <c r="C7" s="86" t="s">
        <v>427</v>
      </c>
      <c r="D7" s="57" t="s">
        <v>52</v>
      </c>
      <c r="E7" s="90" t="s">
        <v>1276</v>
      </c>
      <c r="F7" s="91" t="s">
        <v>232</v>
      </c>
      <c r="G7" s="91" t="s">
        <v>233</v>
      </c>
      <c r="H7" s="91" t="s">
        <v>234</v>
      </c>
      <c r="I7" s="91" t="s">
        <v>235</v>
      </c>
      <c r="J7" s="91" t="s">
        <v>53</v>
      </c>
    </row>
    <row r="8" spans="2:10" ht="15.75" customHeight="1" thickTop="1" x14ac:dyDescent="0.15">
      <c r="B8" s="108" t="s">
        <v>428</v>
      </c>
      <c r="C8" s="109"/>
      <c r="D8" s="54">
        <v>27166</v>
      </c>
      <c r="E8" s="46">
        <v>13813</v>
      </c>
      <c r="F8" s="28">
        <v>2256</v>
      </c>
      <c r="G8" s="28">
        <v>4583</v>
      </c>
      <c r="H8" s="28">
        <v>3524</v>
      </c>
      <c r="I8" s="28">
        <v>2081</v>
      </c>
      <c r="J8" s="28">
        <v>909</v>
      </c>
    </row>
    <row r="9" spans="2:10" ht="15.75" customHeight="1" x14ac:dyDescent="0.15">
      <c r="B9" s="150"/>
      <c r="C9" s="109"/>
      <c r="D9" s="87">
        <v>100</v>
      </c>
      <c r="E9" s="70">
        <v>50.8</v>
      </c>
      <c r="F9" s="36">
        <v>8.3000000000000007</v>
      </c>
      <c r="G9" s="36">
        <v>16.899999999999999</v>
      </c>
      <c r="H9" s="36">
        <v>13</v>
      </c>
      <c r="I9" s="36">
        <v>7.7</v>
      </c>
      <c r="J9" s="36">
        <v>3.3</v>
      </c>
    </row>
    <row r="10" spans="2:10" ht="15.75" customHeight="1" x14ac:dyDescent="0.15">
      <c r="B10" s="151" t="s">
        <v>1293</v>
      </c>
      <c r="C10" s="146" t="s">
        <v>690</v>
      </c>
      <c r="D10" s="51">
        <v>3077</v>
      </c>
      <c r="E10" s="48">
        <v>1455</v>
      </c>
      <c r="F10" s="40">
        <v>308</v>
      </c>
      <c r="G10" s="40">
        <v>514</v>
      </c>
      <c r="H10" s="40">
        <v>411</v>
      </c>
      <c r="I10" s="40">
        <v>335</v>
      </c>
      <c r="J10" s="40">
        <v>54</v>
      </c>
    </row>
    <row r="11" spans="2:10" ht="15.75" customHeight="1" x14ac:dyDescent="0.15">
      <c r="B11" s="152"/>
      <c r="C11" s="147"/>
      <c r="D11" s="53">
        <v>100</v>
      </c>
      <c r="E11" s="49">
        <v>47.3</v>
      </c>
      <c r="F11" s="35">
        <v>10</v>
      </c>
      <c r="G11" s="35">
        <v>16.7</v>
      </c>
      <c r="H11" s="35">
        <v>13.4</v>
      </c>
      <c r="I11" s="35">
        <v>10.9</v>
      </c>
      <c r="J11" s="35">
        <v>1.8</v>
      </c>
    </row>
    <row r="12" spans="2:10" ht="15.75" customHeight="1" x14ac:dyDescent="0.15">
      <c r="B12" s="152"/>
      <c r="C12" s="148" t="s">
        <v>691</v>
      </c>
      <c r="D12" s="54">
        <v>22240</v>
      </c>
      <c r="E12" s="46">
        <v>11703</v>
      </c>
      <c r="F12" s="28">
        <v>1844</v>
      </c>
      <c r="G12" s="28">
        <v>3844</v>
      </c>
      <c r="H12" s="28">
        <v>2908</v>
      </c>
      <c r="I12" s="28">
        <v>1622</v>
      </c>
      <c r="J12" s="28">
        <v>319</v>
      </c>
    </row>
    <row r="13" spans="2:10" ht="15.75" customHeight="1" x14ac:dyDescent="0.15">
      <c r="B13" s="153"/>
      <c r="C13" s="154"/>
      <c r="D13" s="105">
        <v>100</v>
      </c>
      <c r="E13" s="68">
        <v>52.6</v>
      </c>
      <c r="F13" s="11">
        <v>8.3000000000000007</v>
      </c>
      <c r="G13" s="11">
        <v>17.3</v>
      </c>
      <c r="H13" s="11">
        <v>13.1</v>
      </c>
      <c r="I13" s="11">
        <v>7.3</v>
      </c>
      <c r="J13" s="11">
        <v>1.4</v>
      </c>
    </row>
  </sheetData>
  <mergeCells count="4">
    <mergeCell ref="B8:C9"/>
    <mergeCell ref="B10:B13"/>
    <mergeCell ref="C10:C11"/>
    <mergeCell ref="C12:C13"/>
  </mergeCells>
  <phoneticPr fontId="2"/>
  <conditionalFormatting sqref="E9:J9">
    <cfRule type="top10" dxfId="1170" priority="2446" rank="1"/>
  </conditionalFormatting>
  <conditionalFormatting sqref="E11:J11">
    <cfRule type="top10" dxfId="1169" priority="2447" rank="1"/>
  </conditionalFormatting>
  <conditionalFormatting sqref="E13:J13">
    <cfRule type="top10" dxfId="1168" priority="2448" rank="1"/>
  </conditionalFormatting>
  <pageMargins left="0.7" right="0.7" top="0.75" bottom="0.75" header="0.3" footer="0.3"/>
  <pageSetup paperSize="9" orientation="landscape" r:id="rId1"/>
  <headerFooter>
    <oddFooter>&amp;C&amp;P</oddFooter>
  </headerFooter>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8" ht="15.75" customHeight="1" x14ac:dyDescent="0.15">
      <c r="B2" s="1" t="s">
        <v>698</v>
      </c>
    </row>
    <row r="3" spans="2:8" ht="15.75" customHeight="1" x14ac:dyDescent="0.15">
      <c r="B3" s="1" t="s">
        <v>50</v>
      </c>
    </row>
    <row r="4" spans="2:8" ht="15.75" customHeight="1" x14ac:dyDescent="0.15">
      <c r="B4" s="1" t="s">
        <v>711</v>
      </c>
    </row>
    <row r="6" spans="2:8" ht="6" customHeight="1" x14ac:dyDescent="0.15">
      <c r="B6" s="12"/>
      <c r="C6" s="6"/>
      <c r="D6" s="15"/>
      <c r="E6" s="6"/>
      <c r="F6" s="13"/>
      <c r="G6" s="13"/>
      <c r="H6" s="73"/>
    </row>
    <row r="7" spans="2:8" s="2" customFormat="1" ht="118.5" customHeight="1" thickBot="1" x14ac:dyDescent="0.2">
      <c r="B7" s="104"/>
      <c r="C7" s="86" t="s">
        <v>427</v>
      </c>
      <c r="D7" s="57" t="s">
        <v>52</v>
      </c>
      <c r="E7" s="90" t="s">
        <v>649</v>
      </c>
      <c r="F7" s="91" t="s">
        <v>1</v>
      </c>
      <c r="G7" s="91" t="s">
        <v>217</v>
      </c>
      <c r="H7" s="91" t="s">
        <v>53</v>
      </c>
    </row>
    <row r="8" spans="2:8" ht="15.75" customHeight="1" thickTop="1" x14ac:dyDescent="0.15">
      <c r="B8" s="108" t="s">
        <v>428</v>
      </c>
      <c r="C8" s="109"/>
      <c r="D8" s="54">
        <v>27166</v>
      </c>
      <c r="E8" s="46">
        <v>19138</v>
      </c>
      <c r="F8" s="28">
        <v>5593</v>
      </c>
      <c r="G8" s="28">
        <v>1924</v>
      </c>
      <c r="H8" s="28">
        <v>511</v>
      </c>
    </row>
    <row r="9" spans="2:8" ht="15.75" customHeight="1" x14ac:dyDescent="0.15">
      <c r="B9" s="150"/>
      <c r="C9" s="109"/>
      <c r="D9" s="87">
        <v>100</v>
      </c>
      <c r="E9" s="70">
        <v>70.400000000000006</v>
      </c>
      <c r="F9" s="36">
        <v>20.6</v>
      </c>
      <c r="G9" s="36">
        <v>7.1</v>
      </c>
      <c r="H9" s="36">
        <v>1.9</v>
      </c>
    </row>
    <row r="10" spans="2:8" ht="15.75" customHeight="1" x14ac:dyDescent="0.15">
      <c r="B10" s="151" t="s">
        <v>1293</v>
      </c>
      <c r="C10" s="146" t="s">
        <v>690</v>
      </c>
      <c r="D10" s="51">
        <v>3077</v>
      </c>
      <c r="E10" s="48">
        <v>2136</v>
      </c>
      <c r="F10" s="40">
        <v>594</v>
      </c>
      <c r="G10" s="40">
        <v>299</v>
      </c>
      <c r="H10" s="40">
        <v>48</v>
      </c>
    </row>
    <row r="11" spans="2:8" ht="15.75" customHeight="1" x14ac:dyDescent="0.15">
      <c r="B11" s="152"/>
      <c r="C11" s="147"/>
      <c r="D11" s="53">
        <v>100</v>
      </c>
      <c r="E11" s="49">
        <v>69.400000000000006</v>
      </c>
      <c r="F11" s="35">
        <v>19.3</v>
      </c>
      <c r="G11" s="35">
        <v>9.6999999999999993</v>
      </c>
      <c r="H11" s="35">
        <v>1.6</v>
      </c>
    </row>
    <row r="12" spans="2:8" ht="15.75" customHeight="1" x14ac:dyDescent="0.15">
      <c r="B12" s="152"/>
      <c r="C12" s="148" t="s">
        <v>691</v>
      </c>
      <c r="D12" s="54">
        <v>22240</v>
      </c>
      <c r="E12" s="46">
        <v>15897</v>
      </c>
      <c r="F12" s="28">
        <v>4644</v>
      </c>
      <c r="G12" s="28">
        <v>1480</v>
      </c>
      <c r="H12" s="28">
        <v>219</v>
      </c>
    </row>
    <row r="13" spans="2:8" ht="15.75" customHeight="1" x14ac:dyDescent="0.15">
      <c r="B13" s="153"/>
      <c r="C13" s="154"/>
      <c r="D13" s="105">
        <v>100</v>
      </c>
      <c r="E13" s="68">
        <v>71.5</v>
      </c>
      <c r="F13" s="11">
        <v>20.9</v>
      </c>
      <c r="G13" s="11">
        <v>6.7</v>
      </c>
      <c r="H13" s="11">
        <v>1</v>
      </c>
    </row>
  </sheetData>
  <mergeCells count="4">
    <mergeCell ref="B8:C9"/>
    <mergeCell ref="B10:B13"/>
    <mergeCell ref="C10:C11"/>
    <mergeCell ref="C12:C13"/>
  </mergeCells>
  <phoneticPr fontId="2"/>
  <conditionalFormatting sqref="E9:H9">
    <cfRule type="top10" dxfId="1167" priority="1169" rank="1"/>
  </conditionalFormatting>
  <conditionalFormatting sqref="E11:H11">
    <cfRule type="top10" dxfId="1166" priority="1170" rank="1"/>
  </conditionalFormatting>
  <conditionalFormatting sqref="E13:H13">
    <cfRule type="top10" dxfId="1165" priority="1171" rank="1"/>
  </conditionalFormatting>
  <pageMargins left="0.7" right="0.7" top="0.75" bottom="0.75" header="0.3" footer="0.3"/>
  <pageSetup paperSize="9" orientation="landscape" r:id="rId1"/>
  <headerFooter>
    <oddFooter>&amp;C&amp;P</oddFooter>
  </headerFooter>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8" ht="15.75" customHeight="1" x14ac:dyDescent="0.15">
      <c r="B2" s="1" t="s">
        <v>698</v>
      </c>
    </row>
    <row r="3" spans="2:8" ht="15.75" customHeight="1" x14ac:dyDescent="0.15">
      <c r="B3" s="1" t="s">
        <v>721</v>
      </c>
    </row>
    <row r="4" spans="2:8" ht="15.75" customHeight="1" x14ac:dyDescent="0.15">
      <c r="B4" s="1" t="s">
        <v>699</v>
      </c>
    </row>
    <row r="6" spans="2:8" ht="6" customHeight="1" x14ac:dyDescent="0.15">
      <c r="B6" s="12"/>
      <c r="C6" s="6"/>
      <c r="D6" s="15"/>
      <c r="E6" s="6"/>
      <c r="F6" s="13"/>
      <c r="G6" s="13"/>
      <c r="H6" s="73"/>
    </row>
    <row r="7" spans="2:8" s="2" customFormat="1" ht="118.5" customHeight="1" thickBot="1" x14ac:dyDescent="0.2">
      <c r="B7" s="104"/>
      <c r="C7" s="86" t="s">
        <v>427</v>
      </c>
      <c r="D7" s="57" t="s">
        <v>52</v>
      </c>
      <c r="E7" s="90" t="s">
        <v>649</v>
      </c>
      <c r="F7" s="91" t="s">
        <v>1</v>
      </c>
      <c r="G7" s="91" t="s">
        <v>217</v>
      </c>
      <c r="H7" s="91" t="s">
        <v>53</v>
      </c>
    </row>
    <row r="8" spans="2:8" ht="15.75" customHeight="1" thickTop="1" x14ac:dyDescent="0.15">
      <c r="B8" s="108" t="s">
        <v>428</v>
      </c>
      <c r="C8" s="109"/>
      <c r="D8" s="54">
        <v>15922</v>
      </c>
      <c r="E8" s="46">
        <v>1740</v>
      </c>
      <c r="F8" s="28">
        <v>894</v>
      </c>
      <c r="G8" s="28">
        <v>12645</v>
      </c>
      <c r="H8" s="28">
        <v>643</v>
      </c>
    </row>
    <row r="9" spans="2:8" ht="15.75" customHeight="1" x14ac:dyDescent="0.15">
      <c r="B9" s="150"/>
      <c r="C9" s="109"/>
      <c r="D9" s="87">
        <v>100</v>
      </c>
      <c r="E9" s="70">
        <v>10.9</v>
      </c>
      <c r="F9" s="36">
        <v>5.6</v>
      </c>
      <c r="G9" s="36">
        <v>79.400000000000006</v>
      </c>
      <c r="H9" s="36">
        <v>4</v>
      </c>
    </row>
    <row r="10" spans="2:8" ht="15.75" customHeight="1" x14ac:dyDescent="0.15">
      <c r="B10" s="151" t="s">
        <v>1293</v>
      </c>
      <c r="C10" s="146" t="s">
        <v>690</v>
      </c>
      <c r="D10" s="51">
        <v>3077</v>
      </c>
      <c r="E10" s="48">
        <v>300</v>
      </c>
      <c r="F10" s="40">
        <v>138</v>
      </c>
      <c r="G10" s="40">
        <v>2545</v>
      </c>
      <c r="H10" s="40">
        <v>94</v>
      </c>
    </row>
    <row r="11" spans="2:8" ht="15.75" customHeight="1" x14ac:dyDescent="0.15">
      <c r="B11" s="152"/>
      <c r="C11" s="147"/>
      <c r="D11" s="53">
        <v>100</v>
      </c>
      <c r="E11" s="49">
        <v>9.6999999999999993</v>
      </c>
      <c r="F11" s="35">
        <v>4.5</v>
      </c>
      <c r="G11" s="35">
        <v>82.7</v>
      </c>
      <c r="H11" s="35">
        <v>3.1</v>
      </c>
    </row>
    <row r="12" spans="2:8" ht="15.75" customHeight="1" x14ac:dyDescent="0.15">
      <c r="B12" s="152"/>
      <c r="C12" s="148" t="s">
        <v>691</v>
      </c>
      <c r="D12" s="54">
        <v>11444</v>
      </c>
      <c r="E12" s="46">
        <v>1314</v>
      </c>
      <c r="F12" s="28">
        <v>686</v>
      </c>
      <c r="G12" s="28">
        <v>9178</v>
      </c>
      <c r="H12" s="28">
        <v>266</v>
      </c>
    </row>
    <row r="13" spans="2:8" ht="15.75" customHeight="1" x14ac:dyDescent="0.15">
      <c r="B13" s="153"/>
      <c r="C13" s="154"/>
      <c r="D13" s="105">
        <v>100</v>
      </c>
      <c r="E13" s="68">
        <v>11.5</v>
      </c>
      <c r="F13" s="11">
        <v>6</v>
      </c>
      <c r="G13" s="11">
        <v>80.2</v>
      </c>
      <c r="H13" s="11">
        <v>2.2999999999999998</v>
      </c>
    </row>
  </sheetData>
  <mergeCells count="4">
    <mergeCell ref="B8:C9"/>
    <mergeCell ref="B10:B13"/>
    <mergeCell ref="C10:C11"/>
    <mergeCell ref="C12:C13"/>
  </mergeCells>
  <phoneticPr fontId="2"/>
  <conditionalFormatting sqref="E9:H9">
    <cfRule type="top10" dxfId="1164" priority="1172" rank="1"/>
  </conditionalFormatting>
  <conditionalFormatting sqref="E11:H11">
    <cfRule type="top10" dxfId="1163" priority="1173" rank="1"/>
  </conditionalFormatting>
  <conditionalFormatting sqref="E13:H13">
    <cfRule type="top10" dxfId="1162" priority="1174" rank="1"/>
  </conditionalFormatting>
  <pageMargins left="0.7" right="0.7" top="0.75" bottom="0.75" header="0.3" footer="0.3"/>
  <pageSetup paperSize="9" orientation="landscape" r:id="rId1"/>
  <headerFooter>
    <oddFooter>&amp;C&amp;P</oddFooter>
  </headerFooter>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8" ht="15.75" customHeight="1" x14ac:dyDescent="0.15">
      <c r="B2" s="1" t="s">
        <v>698</v>
      </c>
    </row>
    <row r="3" spans="2:8" ht="15.75" customHeight="1" x14ac:dyDescent="0.15">
      <c r="B3" s="1" t="s">
        <v>721</v>
      </c>
    </row>
    <row r="4" spans="2:8" ht="15.75" customHeight="1" x14ac:dyDescent="0.15">
      <c r="B4" s="1" t="s">
        <v>700</v>
      </c>
    </row>
    <row r="6" spans="2:8" ht="6" customHeight="1" x14ac:dyDescent="0.15">
      <c r="B6" s="12"/>
      <c r="C6" s="6"/>
      <c r="D6" s="15"/>
      <c r="E6" s="6"/>
      <c r="F6" s="13"/>
      <c r="G6" s="13"/>
      <c r="H6" s="73"/>
    </row>
    <row r="7" spans="2:8" s="2" customFormat="1" ht="118.5" customHeight="1" thickBot="1" x14ac:dyDescent="0.2">
      <c r="B7" s="104"/>
      <c r="C7" s="86" t="s">
        <v>427</v>
      </c>
      <c r="D7" s="57" t="s">
        <v>52</v>
      </c>
      <c r="E7" s="90" t="s">
        <v>715</v>
      </c>
      <c r="F7" s="91" t="s">
        <v>1</v>
      </c>
      <c r="G7" s="91" t="s">
        <v>217</v>
      </c>
      <c r="H7" s="91" t="s">
        <v>53</v>
      </c>
    </row>
    <row r="8" spans="2:8" ht="15.75" customHeight="1" thickTop="1" x14ac:dyDescent="0.15">
      <c r="B8" s="108" t="s">
        <v>428</v>
      </c>
      <c r="C8" s="109"/>
      <c r="D8" s="54">
        <v>15922</v>
      </c>
      <c r="E8" s="46">
        <v>2458</v>
      </c>
      <c r="F8" s="28">
        <v>848</v>
      </c>
      <c r="G8" s="28">
        <v>12064</v>
      </c>
      <c r="H8" s="28">
        <v>552</v>
      </c>
    </row>
    <row r="9" spans="2:8" ht="15.75" customHeight="1" x14ac:dyDescent="0.15">
      <c r="B9" s="150"/>
      <c r="C9" s="109"/>
      <c r="D9" s="87">
        <v>100</v>
      </c>
      <c r="E9" s="70">
        <v>15.4</v>
      </c>
      <c r="F9" s="36">
        <v>5.3</v>
      </c>
      <c r="G9" s="36">
        <v>75.8</v>
      </c>
      <c r="H9" s="36">
        <v>3.5</v>
      </c>
    </row>
    <row r="10" spans="2:8" ht="15.75" customHeight="1" x14ac:dyDescent="0.15">
      <c r="B10" s="151" t="s">
        <v>1293</v>
      </c>
      <c r="C10" s="146" t="s">
        <v>690</v>
      </c>
      <c r="D10" s="51">
        <v>3077</v>
      </c>
      <c r="E10" s="48">
        <v>422</v>
      </c>
      <c r="F10" s="40">
        <v>152</v>
      </c>
      <c r="G10" s="40">
        <v>2428</v>
      </c>
      <c r="H10" s="40">
        <v>75</v>
      </c>
    </row>
    <row r="11" spans="2:8" ht="15.75" customHeight="1" x14ac:dyDescent="0.15">
      <c r="B11" s="152"/>
      <c r="C11" s="147"/>
      <c r="D11" s="53">
        <v>100</v>
      </c>
      <c r="E11" s="49">
        <v>13.7</v>
      </c>
      <c r="F11" s="35">
        <v>4.9000000000000004</v>
      </c>
      <c r="G11" s="35">
        <v>78.900000000000006</v>
      </c>
      <c r="H11" s="35">
        <v>2.4</v>
      </c>
    </row>
    <row r="12" spans="2:8" ht="15.75" customHeight="1" x14ac:dyDescent="0.15">
      <c r="B12" s="152"/>
      <c r="C12" s="148" t="s">
        <v>691</v>
      </c>
      <c r="D12" s="54">
        <v>11444</v>
      </c>
      <c r="E12" s="46">
        <v>1882</v>
      </c>
      <c r="F12" s="28">
        <v>634</v>
      </c>
      <c r="G12" s="28">
        <v>8726</v>
      </c>
      <c r="H12" s="28">
        <v>202</v>
      </c>
    </row>
    <row r="13" spans="2:8" ht="15.75" customHeight="1" x14ac:dyDescent="0.15">
      <c r="B13" s="153"/>
      <c r="C13" s="154"/>
      <c r="D13" s="105">
        <v>100</v>
      </c>
      <c r="E13" s="68">
        <v>16.399999999999999</v>
      </c>
      <c r="F13" s="11">
        <v>5.5</v>
      </c>
      <c r="G13" s="11">
        <v>76.2</v>
      </c>
      <c r="H13" s="11">
        <v>1.8</v>
      </c>
    </row>
  </sheetData>
  <mergeCells count="4">
    <mergeCell ref="B8:C9"/>
    <mergeCell ref="B10:B13"/>
    <mergeCell ref="C10:C11"/>
    <mergeCell ref="C12:C13"/>
  </mergeCells>
  <phoneticPr fontId="2"/>
  <conditionalFormatting sqref="E9:H9">
    <cfRule type="top10" dxfId="1161" priority="1175" rank="1"/>
  </conditionalFormatting>
  <conditionalFormatting sqref="E11:H11">
    <cfRule type="top10" dxfId="1160" priority="1176" rank="1"/>
  </conditionalFormatting>
  <conditionalFormatting sqref="E13:H13">
    <cfRule type="top10" dxfId="1159" priority="1177" rank="1"/>
  </conditionalFormatting>
  <pageMargins left="0.7" right="0.7" top="0.75" bottom="0.75" header="0.3" footer="0.3"/>
  <pageSetup paperSize="9" orientation="landscape" r:id="rId1"/>
  <headerFooter>
    <oddFooter>&amp;C&amp;P</oddFooter>
  </headerFooter>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8" ht="15.75" customHeight="1" x14ac:dyDescent="0.15">
      <c r="B2" s="1" t="s">
        <v>698</v>
      </c>
    </row>
    <row r="3" spans="2:8" ht="15.75" customHeight="1" x14ac:dyDescent="0.15">
      <c r="B3" s="1" t="s">
        <v>721</v>
      </c>
    </row>
    <row r="4" spans="2:8" ht="15.75" customHeight="1" x14ac:dyDescent="0.15">
      <c r="B4" s="1" t="s">
        <v>701</v>
      </c>
    </row>
    <row r="6" spans="2:8" ht="6" customHeight="1" x14ac:dyDescent="0.15">
      <c r="B6" s="12"/>
      <c r="C6" s="6"/>
      <c r="D6" s="15"/>
      <c r="E6" s="6"/>
      <c r="F6" s="13"/>
      <c r="G6" s="13"/>
      <c r="H6" s="73"/>
    </row>
    <row r="7" spans="2:8" s="2" customFormat="1" ht="118.5" customHeight="1" thickBot="1" x14ac:dyDescent="0.2">
      <c r="B7" s="104"/>
      <c r="C7" s="86" t="s">
        <v>427</v>
      </c>
      <c r="D7" s="57" t="s">
        <v>52</v>
      </c>
      <c r="E7" s="90" t="s">
        <v>716</v>
      </c>
      <c r="F7" s="91" t="s">
        <v>1</v>
      </c>
      <c r="G7" s="91" t="s">
        <v>217</v>
      </c>
      <c r="H7" s="91" t="s">
        <v>53</v>
      </c>
    </row>
    <row r="8" spans="2:8" ht="15.75" customHeight="1" thickTop="1" x14ac:dyDescent="0.15">
      <c r="B8" s="108" t="s">
        <v>428</v>
      </c>
      <c r="C8" s="109"/>
      <c r="D8" s="54">
        <v>15922</v>
      </c>
      <c r="E8" s="46">
        <v>3342</v>
      </c>
      <c r="F8" s="28">
        <v>1525</v>
      </c>
      <c r="G8" s="28">
        <v>10510</v>
      </c>
      <c r="H8" s="28">
        <v>545</v>
      </c>
    </row>
    <row r="9" spans="2:8" ht="15.75" customHeight="1" x14ac:dyDescent="0.15">
      <c r="B9" s="150"/>
      <c r="C9" s="109"/>
      <c r="D9" s="87">
        <v>100</v>
      </c>
      <c r="E9" s="70">
        <v>21</v>
      </c>
      <c r="F9" s="36">
        <v>9.6</v>
      </c>
      <c r="G9" s="36">
        <v>66</v>
      </c>
      <c r="H9" s="36">
        <v>3.4</v>
      </c>
    </row>
    <row r="10" spans="2:8" ht="15.75" customHeight="1" x14ac:dyDescent="0.15">
      <c r="B10" s="151" t="s">
        <v>1293</v>
      </c>
      <c r="C10" s="146" t="s">
        <v>690</v>
      </c>
      <c r="D10" s="51">
        <v>3077</v>
      </c>
      <c r="E10" s="48">
        <v>561</v>
      </c>
      <c r="F10" s="40">
        <v>237</v>
      </c>
      <c r="G10" s="40">
        <v>2204</v>
      </c>
      <c r="H10" s="40">
        <v>75</v>
      </c>
    </row>
    <row r="11" spans="2:8" ht="15.75" customHeight="1" x14ac:dyDescent="0.15">
      <c r="B11" s="152"/>
      <c r="C11" s="147"/>
      <c r="D11" s="53">
        <v>100</v>
      </c>
      <c r="E11" s="49">
        <v>18.2</v>
      </c>
      <c r="F11" s="35">
        <v>7.7</v>
      </c>
      <c r="G11" s="35">
        <v>71.599999999999994</v>
      </c>
      <c r="H11" s="35">
        <v>2.4</v>
      </c>
    </row>
    <row r="12" spans="2:8" ht="15.75" customHeight="1" x14ac:dyDescent="0.15">
      <c r="B12" s="152"/>
      <c r="C12" s="148" t="s">
        <v>691</v>
      </c>
      <c r="D12" s="54">
        <v>11444</v>
      </c>
      <c r="E12" s="46">
        <v>2571</v>
      </c>
      <c r="F12" s="28">
        <v>1175</v>
      </c>
      <c r="G12" s="28">
        <v>7502</v>
      </c>
      <c r="H12" s="28">
        <v>196</v>
      </c>
    </row>
    <row r="13" spans="2:8" ht="15.75" customHeight="1" x14ac:dyDescent="0.15">
      <c r="B13" s="153"/>
      <c r="C13" s="154"/>
      <c r="D13" s="105">
        <v>100</v>
      </c>
      <c r="E13" s="68">
        <v>22.5</v>
      </c>
      <c r="F13" s="11">
        <v>10.3</v>
      </c>
      <c r="G13" s="11">
        <v>65.599999999999994</v>
      </c>
      <c r="H13" s="11">
        <v>1.7</v>
      </c>
    </row>
  </sheetData>
  <mergeCells count="4">
    <mergeCell ref="B8:C9"/>
    <mergeCell ref="B10:B13"/>
    <mergeCell ref="C10:C11"/>
    <mergeCell ref="C12:C13"/>
  </mergeCells>
  <phoneticPr fontId="2"/>
  <conditionalFormatting sqref="E9:H9">
    <cfRule type="top10" dxfId="1158" priority="1178" rank="1"/>
  </conditionalFormatting>
  <conditionalFormatting sqref="E11:H11">
    <cfRule type="top10" dxfId="1157" priority="1179" rank="1"/>
  </conditionalFormatting>
  <conditionalFormatting sqref="E13:H13">
    <cfRule type="top10" dxfId="1156" priority="1180" rank="1"/>
  </conditionalFormatting>
  <pageMargins left="0.7" right="0.7" top="0.75" bottom="0.75" header="0.3" footer="0.3"/>
  <pageSetup paperSize="9" orientation="landscape" r:id="rId1"/>
  <headerFooter>
    <oddFooter>&amp;C&amp;P</oddFooter>
  </headerFooter>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8" ht="15.75" customHeight="1" x14ac:dyDescent="0.15">
      <c r="B2" s="1" t="s">
        <v>698</v>
      </c>
    </row>
    <row r="3" spans="2:8" ht="15.75" customHeight="1" x14ac:dyDescent="0.15">
      <c r="B3" s="1" t="s">
        <v>721</v>
      </c>
    </row>
    <row r="4" spans="2:8" ht="15.75" customHeight="1" x14ac:dyDescent="0.15">
      <c r="B4" s="1" t="s">
        <v>702</v>
      </c>
    </row>
    <row r="6" spans="2:8" ht="6" customHeight="1" x14ac:dyDescent="0.15">
      <c r="B6" s="12"/>
      <c r="C6" s="6"/>
      <c r="D6" s="15"/>
      <c r="E6" s="6"/>
      <c r="F6" s="13"/>
      <c r="G6" s="13"/>
      <c r="H6" s="73"/>
    </row>
    <row r="7" spans="2:8" s="2" customFormat="1" ht="118.5" customHeight="1" thickBot="1" x14ac:dyDescent="0.2">
      <c r="B7" s="104"/>
      <c r="C7" s="86" t="s">
        <v>427</v>
      </c>
      <c r="D7" s="57" t="s">
        <v>52</v>
      </c>
      <c r="E7" s="90" t="s">
        <v>717</v>
      </c>
      <c r="F7" s="91" t="s">
        <v>214</v>
      </c>
      <c r="G7" s="91" t="s">
        <v>215</v>
      </c>
      <c r="H7" s="91" t="s">
        <v>53</v>
      </c>
    </row>
    <row r="8" spans="2:8" ht="15.75" customHeight="1" thickTop="1" x14ac:dyDescent="0.15">
      <c r="B8" s="108" t="s">
        <v>428</v>
      </c>
      <c r="C8" s="109"/>
      <c r="D8" s="54">
        <v>15922</v>
      </c>
      <c r="E8" s="46">
        <v>5740</v>
      </c>
      <c r="F8" s="28">
        <v>3573</v>
      </c>
      <c r="G8" s="28">
        <v>6021</v>
      </c>
      <c r="H8" s="28">
        <v>588</v>
      </c>
    </row>
    <row r="9" spans="2:8" ht="15.75" customHeight="1" x14ac:dyDescent="0.15">
      <c r="B9" s="150"/>
      <c r="C9" s="109"/>
      <c r="D9" s="87">
        <v>100</v>
      </c>
      <c r="E9" s="70">
        <v>36.1</v>
      </c>
      <c r="F9" s="36">
        <v>22.4</v>
      </c>
      <c r="G9" s="36">
        <v>37.799999999999997</v>
      </c>
      <c r="H9" s="36">
        <v>3.7</v>
      </c>
    </row>
    <row r="10" spans="2:8" ht="15.75" customHeight="1" x14ac:dyDescent="0.15">
      <c r="B10" s="151" t="s">
        <v>1293</v>
      </c>
      <c r="C10" s="146" t="s">
        <v>690</v>
      </c>
      <c r="D10" s="51">
        <v>3077</v>
      </c>
      <c r="E10" s="48">
        <v>1404</v>
      </c>
      <c r="F10" s="40">
        <v>669</v>
      </c>
      <c r="G10" s="40">
        <v>939</v>
      </c>
      <c r="H10" s="40">
        <v>65</v>
      </c>
    </row>
    <row r="11" spans="2:8" ht="15.75" customHeight="1" x14ac:dyDescent="0.15">
      <c r="B11" s="152"/>
      <c r="C11" s="147"/>
      <c r="D11" s="53">
        <v>100</v>
      </c>
      <c r="E11" s="49">
        <v>45.6</v>
      </c>
      <c r="F11" s="35">
        <v>21.7</v>
      </c>
      <c r="G11" s="35">
        <v>30.5</v>
      </c>
      <c r="H11" s="35">
        <v>2.1</v>
      </c>
    </row>
    <row r="12" spans="2:8" ht="15.75" customHeight="1" x14ac:dyDescent="0.15">
      <c r="B12" s="152"/>
      <c r="C12" s="148" t="s">
        <v>691</v>
      </c>
      <c r="D12" s="54">
        <v>11444</v>
      </c>
      <c r="E12" s="46">
        <v>3924</v>
      </c>
      <c r="F12" s="28">
        <v>2643</v>
      </c>
      <c r="G12" s="28">
        <v>4660</v>
      </c>
      <c r="H12" s="28">
        <v>217</v>
      </c>
    </row>
    <row r="13" spans="2:8" ht="15.75" customHeight="1" x14ac:dyDescent="0.15">
      <c r="B13" s="153"/>
      <c r="C13" s="154"/>
      <c r="D13" s="105">
        <v>100</v>
      </c>
      <c r="E13" s="68">
        <v>34.299999999999997</v>
      </c>
      <c r="F13" s="11">
        <v>23.1</v>
      </c>
      <c r="G13" s="11">
        <v>40.700000000000003</v>
      </c>
      <c r="H13" s="11">
        <v>1.9</v>
      </c>
    </row>
  </sheetData>
  <mergeCells count="4">
    <mergeCell ref="B8:C9"/>
    <mergeCell ref="B10:B13"/>
    <mergeCell ref="C10:C11"/>
    <mergeCell ref="C12:C13"/>
  </mergeCells>
  <phoneticPr fontId="2"/>
  <conditionalFormatting sqref="E9:H9">
    <cfRule type="top10" dxfId="1155" priority="1181" rank="1"/>
  </conditionalFormatting>
  <conditionalFormatting sqref="E11:H11">
    <cfRule type="top10" dxfId="1154" priority="1182" rank="1"/>
  </conditionalFormatting>
  <conditionalFormatting sqref="E13:H13">
    <cfRule type="top10" dxfId="1153" priority="1183" rank="1"/>
  </conditionalFormatting>
  <pageMargins left="0.7" right="0.7" top="0.75" bottom="0.75" header="0.3" footer="0.3"/>
  <pageSetup paperSize="9" orientation="landscape" r:id="rId1"/>
  <headerFooter>
    <oddFooter>&amp;C&amp;P</oddFooter>
  </headerFooter>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9" ht="15.75" customHeight="1" x14ac:dyDescent="0.15">
      <c r="B2" s="1" t="s">
        <v>698</v>
      </c>
    </row>
    <row r="3" spans="2:9" ht="15.75" customHeight="1" x14ac:dyDescent="0.15">
      <c r="B3" s="1" t="s">
        <v>721</v>
      </c>
    </row>
    <row r="4" spans="2:9" ht="15.75" customHeight="1" x14ac:dyDescent="0.15">
      <c r="B4" s="1" t="s">
        <v>703</v>
      </c>
    </row>
    <row r="6" spans="2:9" ht="6" customHeight="1" x14ac:dyDescent="0.15">
      <c r="B6" s="12"/>
      <c r="C6" s="6"/>
      <c r="D6" s="15"/>
      <c r="E6" s="6"/>
      <c r="F6" s="13"/>
      <c r="G6" s="13"/>
      <c r="H6" s="73"/>
      <c r="I6" s="73"/>
    </row>
    <row r="7" spans="2:9" s="2" customFormat="1" ht="118.5" customHeight="1" thickBot="1" x14ac:dyDescent="0.2">
      <c r="B7" s="104"/>
      <c r="C7" s="86" t="s">
        <v>427</v>
      </c>
      <c r="D7" s="57" t="s">
        <v>52</v>
      </c>
      <c r="E7" s="90" t="s">
        <v>718</v>
      </c>
      <c r="F7" s="91" t="s">
        <v>211</v>
      </c>
      <c r="G7" s="91" t="s">
        <v>212</v>
      </c>
      <c r="H7" s="91" t="s">
        <v>213</v>
      </c>
      <c r="I7" s="91" t="s">
        <v>53</v>
      </c>
    </row>
    <row r="8" spans="2:9" ht="15.75" customHeight="1" thickTop="1" x14ac:dyDescent="0.15">
      <c r="B8" s="108" t="s">
        <v>428</v>
      </c>
      <c r="C8" s="109"/>
      <c r="D8" s="54">
        <v>15922</v>
      </c>
      <c r="E8" s="46">
        <v>9438</v>
      </c>
      <c r="F8" s="28">
        <v>4530</v>
      </c>
      <c r="G8" s="28">
        <v>865</v>
      </c>
      <c r="H8" s="28">
        <v>506</v>
      </c>
      <c r="I8" s="28">
        <v>583</v>
      </c>
    </row>
    <row r="9" spans="2:9" ht="15.75" customHeight="1" x14ac:dyDescent="0.15">
      <c r="B9" s="150"/>
      <c r="C9" s="109"/>
      <c r="D9" s="87">
        <v>100</v>
      </c>
      <c r="E9" s="70">
        <v>59.3</v>
      </c>
      <c r="F9" s="36">
        <v>28.5</v>
      </c>
      <c r="G9" s="36">
        <v>5.4</v>
      </c>
      <c r="H9" s="36">
        <v>3.2</v>
      </c>
      <c r="I9" s="36">
        <v>3.7</v>
      </c>
    </row>
    <row r="10" spans="2:9" ht="15.75" customHeight="1" x14ac:dyDescent="0.15">
      <c r="B10" s="151" t="s">
        <v>1293</v>
      </c>
      <c r="C10" s="146" t="s">
        <v>690</v>
      </c>
      <c r="D10" s="51">
        <v>3077</v>
      </c>
      <c r="E10" s="48">
        <v>2051</v>
      </c>
      <c r="F10" s="40">
        <v>736</v>
      </c>
      <c r="G10" s="40">
        <v>116</v>
      </c>
      <c r="H10" s="40">
        <v>96</v>
      </c>
      <c r="I10" s="40">
        <v>78</v>
      </c>
    </row>
    <row r="11" spans="2:9" ht="15.75" customHeight="1" x14ac:dyDescent="0.15">
      <c r="B11" s="152"/>
      <c r="C11" s="147"/>
      <c r="D11" s="53">
        <v>100</v>
      </c>
      <c r="E11" s="49">
        <v>66.7</v>
      </c>
      <c r="F11" s="35">
        <v>23.9</v>
      </c>
      <c r="G11" s="35">
        <v>3.8</v>
      </c>
      <c r="H11" s="35">
        <v>3.1</v>
      </c>
      <c r="I11" s="35">
        <v>2.5</v>
      </c>
    </row>
    <row r="12" spans="2:9" ht="15.75" customHeight="1" x14ac:dyDescent="0.15">
      <c r="B12" s="152"/>
      <c r="C12" s="148" t="s">
        <v>691</v>
      </c>
      <c r="D12" s="54">
        <v>11444</v>
      </c>
      <c r="E12" s="46">
        <v>6695</v>
      </c>
      <c r="F12" s="28">
        <v>3484</v>
      </c>
      <c r="G12" s="28">
        <v>701</v>
      </c>
      <c r="H12" s="28">
        <v>374</v>
      </c>
      <c r="I12" s="28">
        <v>190</v>
      </c>
    </row>
    <row r="13" spans="2:9" ht="15.75" customHeight="1" x14ac:dyDescent="0.15">
      <c r="B13" s="153"/>
      <c r="C13" s="154"/>
      <c r="D13" s="105">
        <v>100</v>
      </c>
      <c r="E13" s="68">
        <v>58.5</v>
      </c>
      <c r="F13" s="11">
        <v>30.4</v>
      </c>
      <c r="G13" s="11">
        <v>6.1</v>
      </c>
      <c r="H13" s="11">
        <v>3.3</v>
      </c>
      <c r="I13" s="11">
        <v>1.7</v>
      </c>
    </row>
  </sheetData>
  <mergeCells count="4">
    <mergeCell ref="B8:C9"/>
    <mergeCell ref="B10:B13"/>
    <mergeCell ref="C10:C11"/>
    <mergeCell ref="C12:C13"/>
  </mergeCells>
  <phoneticPr fontId="2"/>
  <conditionalFormatting sqref="E9:I9">
    <cfRule type="top10" dxfId="1152" priority="1184" rank="1"/>
  </conditionalFormatting>
  <conditionalFormatting sqref="E11:I11">
    <cfRule type="top10" dxfId="1151" priority="1185" rank="1"/>
  </conditionalFormatting>
  <conditionalFormatting sqref="E13:I13">
    <cfRule type="top10" dxfId="1150" priority="1186" rank="1"/>
  </conditionalFormatting>
  <pageMargins left="0.7" right="0.7" top="0.75" bottom="0.75" header="0.3" footer="0.3"/>
  <pageSetup paperSize="9" orientation="landscape" r:id="rId1"/>
  <headerFooter>
    <oddFooter>&amp;C&amp;P</oddFooter>
  </headerFooter>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9" ht="15.75" customHeight="1" x14ac:dyDescent="0.15">
      <c r="B2" s="1" t="s">
        <v>698</v>
      </c>
    </row>
    <row r="3" spans="2:9" ht="15.75" customHeight="1" x14ac:dyDescent="0.15">
      <c r="B3" s="1" t="s">
        <v>721</v>
      </c>
    </row>
    <row r="4" spans="2:9" ht="15.75" customHeight="1" x14ac:dyDescent="0.15">
      <c r="B4" s="1" t="s">
        <v>704</v>
      </c>
    </row>
    <row r="6" spans="2:9" ht="6" customHeight="1" x14ac:dyDescent="0.15">
      <c r="B6" s="12"/>
      <c r="C6" s="6"/>
      <c r="D6" s="15"/>
      <c r="E6" s="6"/>
      <c r="F6" s="13"/>
      <c r="G6" s="13"/>
      <c r="H6" s="73"/>
      <c r="I6" s="73"/>
    </row>
    <row r="7" spans="2:9" s="2" customFormat="1" ht="118.5" customHeight="1" thickBot="1" x14ac:dyDescent="0.2">
      <c r="B7" s="104"/>
      <c r="C7" s="86" t="s">
        <v>427</v>
      </c>
      <c r="D7" s="57" t="s">
        <v>52</v>
      </c>
      <c r="E7" s="90" t="s">
        <v>719</v>
      </c>
      <c r="F7" s="91" t="s">
        <v>192</v>
      </c>
      <c r="G7" s="91" t="s">
        <v>209</v>
      </c>
      <c r="H7" s="91" t="s">
        <v>210</v>
      </c>
      <c r="I7" s="91" t="s">
        <v>53</v>
      </c>
    </row>
    <row r="8" spans="2:9" ht="15.75" customHeight="1" thickTop="1" x14ac:dyDescent="0.15">
      <c r="B8" s="108" t="s">
        <v>428</v>
      </c>
      <c r="C8" s="109"/>
      <c r="D8" s="54">
        <v>15922</v>
      </c>
      <c r="E8" s="46">
        <v>3540</v>
      </c>
      <c r="F8" s="28">
        <v>2431</v>
      </c>
      <c r="G8" s="28">
        <v>7711</v>
      </c>
      <c r="H8" s="28">
        <v>1654</v>
      </c>
      <c r="I8" s="28">
        <v>586</v>
      </c>
    </row>
    <row r="9" spans="2:9" ht="15.75" customHeight="1" x14ac:dyDescent="0.15">
      <c r="B9" s="150"/>
      <c r="C9" s="109"/>
      <c r="D9" s="87">
        <v>100</v>
      </c>
      <c r="E9" s="70">
        <v>22.2</v>
      </c>
      <c r="F9" s="36">
        <v>15.3</v>
      </c>
      <c r="G9" s="36">
        <v>48.4</v>
      </c>
      <c r="H9" s="36">
        <v>10.4</v>
      </c>
      <c r="I9" s="36">
        <v>3.7</v>
      </c>
    </row>
    <row r="10" spans="2:9" ht="15.75" customHeight="1" x14ac:dyDescent="0.15">
      <c r="B10" s="151" t="s">
        <v>1293</v>
      </c>
      <c r="C10" s="146" t="s">
        <v>690</v>
      </c>
      <c r="D10" s="51">
        <v>3077</v>
      </c>
      <c r="E10" s="48">
        <v>943</v>
      </c>
      <c r="F10" s="40">
        <v>498</v>
      </c>
      <c r="G10" s="40">
        <v>1291</v>
      </c>
      <c r="H10" s="40">
        <v>269</v>
      </c>
      <c r="I10" s="40">
        <v>76</v>
      </c>
    </row>
    <row r="11" spans="2:9" ht="15.75" customHeight="1" x14ac:dyDescent="0.15">
      <c r="B11" s="152"/>
      <c r="C11" s="147"/>
      <c r="D11" s="53">
        <v>100</v>
      </c>
      <c r="E11" s="49">
        <v>30.6</v>
      </c>
      <c r="F11" s="35">
        <v>16.2</v>
      </c>
      <c r="G11" s="35">
        <v>42</v>
      </c>
      <c r="H11" s="35">
        <v>8.6999999999999993</v>
      </c>
      <c r="I11" s="35">
        <v>2.5</v>
      </c>
    </row>
    <row r="12" spans="2:9" ht="15.75" customHeight="1" x14ac:dyDescent="0.15">
      <c r="B12" s="152"/>
      <c r="C12" s="148" t="s">
        <v>691</v>
      </c>
      <c r="D12" s="54">
        <v>11444</v>
      </c>
      <c r="E12" s="46">
        <v>2288</v>
      </c>
      <c r="F12" s="28">
        <v>1780</v>
      </c>
      <c r="G12" s="28">
        <v>5901</v>
      </c>
      <c r="H12" s="28">
        <v>1266</v>
      </c>
      <c r="I12" s="28">
        <v>209</v>
      </c>
    </row>
    <row r="13" spans="2:9" ht="15.75" customHeight="1" x14ac:dyDescent="0.15">
      <c r="B13" s="153"/>
      <c r="C13" s="154"/>
      <c r="D13" s="105">
        <v>100</v>
      </c>
      <c r="E13" s="68">
        <v>20</v>
      </c>
      <c r="F13" s="11">
        <v>15.6</v>
      </c>
      <c r="G13" s="11">
        <v>51.6</v>
      </c>
      <c r="H13" s="11">
        <v>11.1</v>
      </c>
      <c r="I13" s="11">
        <v>1.8</v>
      </c>
    </row>
  </sheetData>
  <mergeCells count="4">
    <mergeCell ref="B8:C9"/>
    <mergeCell ref="B10:B13"/>
    <mergeCell ref="C10:C11"/>
    <mergeCell ref="C12:C13"/>
  </mergeCells>
  <phoneticPr fontId="2"/>
  <conditionalFormatting sqref="E9:I9">
    <cfRule type="top10" dxfId="1149" priority="1187" rank="1"/>
  </conditionalFormatting>
  <conditionalFormatting sqref="E11:I11">
    <cfRule type="top10" dxfId="1148" priority="1188" rank="1"/>
  </conditionalFormatting>
  <conditionalFormatting sqref="E13:I13">
    <cfRule type="top10" dxfId="1147" priority="1189" rank="1"/>
  </conditionalFormatting>
  <pageMargins left="0.7" right="0.7" top="0.75" bottom="0.75" header="0.3" footer="0.3"/>
  <pageSetup paperSize="9"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16" ht="15.75" customHeight="1" x14ac:dyDescent="0.15">
      <c r="B2" s="1" t="s">
        <v>49</v>
      </c>
    </row>
    <row r="3" spans="2:16" ht="15.75" customHeight="1" x14ac:dyDescent="0.15">
      <c r="B3" s="1" t="s">
        <v>50</v>
      </c>
    </row>
    <row r="4" spans="2:16" ht="15.75" customHeight="1" x14ac:dyDescent="0.15">
      <c r="B4" s="1" t="s">
        <v>393</v>
      </c>
      <c r="C4" s="3"/>
      <c r="D4" s="3"/>
      <c r="E4" s="3"/>
      <c r="F4" s="3"/>
      <c r="G4" s="3"/>
      <c r="H4" s="3"/>
      <c r="I4" s="3"/>
      <c r="J4" s="3"/>
      <c r="K4" s="3"/>
      <c r="L4" s="3"/>
      <c r="M4" s="3"/>
      <c r="N4" s="3"/>
      <c r="O4" s="3"/>
      <c r="P4" s="3"/>
    </row>
    <row r="5" spans="2:16" ht="15.75" customHeight="1" x14ac:dyDescent="0.15">
      <c r="B5" s="1" t="s">
        <v>51</v>
      </c>
      <c r="C5" s="3"/>
      <c r="D5" s="3"/>
      <c r="E5" s="3"/>
      <c r="F5" s="3"/>
      <c r="G5" s="3"/>
      <c r="H5" s="3"/>
      <c r="I5" s="3"/>
      <c r="J5" s="3"/>
      <c r="K5" s="3"/>
      <c r="L5" s="3"/>
      <c r="M5" s="3"/>
      <c r="N5" s="3"/>
      <c r="O5" s="3"/>
      <c r="P5" s="3"/>
    </row>
    <row r="6" spans="2:16" ht="4.5" customHeight="1" x14ac:dyDescent="0.15">
      <c r="B6" s="12"/>
      <c r="C6" s="14"/>
      <c r="D6" s="15"/>
      <c r="E6" s="6"/>
      <c r="F6" s="13"/>
      <c r="G6" s="13"/>
      <c r="H6" s="13"/>
      <c r="I6" s="13"/>
      <c r="J6" s="13"/>
      <c r="K6" s="13"/>
      <c r="L6" s="3"/>
      <c r="M6" s="3"/>
      <c r="N6" s="3"/>
      <c r="O6" s="3"/>
      <c r="P6" s="3"/>
    </row>
    <row r="7" spans="2:16" s="2" customFormat="1" ht="118.5" customHeight="1" thickBot="1" x14ac:dyDescent="0.2">
      <c r="B7" s="9"/>
      <c r="C7" s="5" t="s">
        <v>48</v>
      </c>
      <c r="D7" s="19" t="s">
        <v>52</v>
      </c>
      <c r="E7" s="22" t="s">
        <v>190</v>
      </c>
      <c r="F7" s="23" t="s">
        <v>191</v>
      </c>
      <c r="G7" s="23" t="s">
        <v>192</v>
      </c>
      <c r="H7" s="23" t="s">
        <v>193</v>
      </c>
      <c r="I7" s="23" t="s">
        <v>194</v>
      </c>
      <c r="J7" s="23" t="s">
        <v>195</v>
      </c>
      <c r="K7" s="23" t="s">
        <v>53</v>
      </c>
      <c r="L7" s="4"/>
      <c r="M7" s="4"/>
      <c r="N7" s="4"/>
      <c r="O7" s="4"/>
      <c r="P7" s="4"/>
    </row>
    <row r="8" spans="2:16" ht="15.75" customHeight="1" thickTop="1" x14ac:dyDescent="0.15">
      <c r="B8" s="108" t="s">
        <v>54</v>
      </c>
      <c r="C8" s="109"/>
      <c r="D8" s="16">
        <v>745</v>
      </c>
      <c r="E8" s="7">
        <v>15</v>
      </c>
      <c r="F8" s="10">
        <v>7</v>
      </c>
      <c r="G8" s="10">
        <v>3</v>
      </c>
      <c r="H8" s="10">
        <v>6</v>
      </c>
      <c r="I8" s="10">
        <v>16</v>
      </c>
      <c r="J8" s="10">
        <v>356</v>
      </c>
      <c r="K8" s="10">
        <v>342</v>
      </c>
      <c r="L8" s="3"/>
      <c r="M8" s="3"/>
      <c r="N8" s="3"/>
      <c r="O8" s="3"/>
      <c r="P8" s="3"/>
    </row>
    <row r="9" spans="2:16" ht="15.75" customHeight="1" x14ac:dyDescent="0.15">
      <c r="B9" s="110"/>
      <c r="C9" s="111"/>
      <c r="D9" s="18">
        <v>100</v>
      </c>
      <c r="E9" s="8">
        <v>2</v>
      </c>
      <c r="F9" s="11">
        <v>0.9</v>
      </c>
      <c r="G9" s="11">
        <v>0.4</v>
      </c>
      <c r="H9" s="11">
        <v>0.8</v>
      </c>
      <c r="I9" s="11">
        <v>2.1</v>
      </c>
      <c r="J9" s="11">
        <v>47.8</v>
      </c>
      <c r="K9" s="11">
        <v>45.9</v>
      </c>
      <c r="L9" s="3"/>
      <c r="M9" s="3"/>
      <c r="N9" s="3"/>
      <c r="O9" s="3"/>
      <c r="P9" s="3"/>
    </row>
    <row r="10" spans="2:16" ht="15.75" customHeight="1" x14ac:dyDescent="0.15">
      <c r="B10" s="116" t="s">
        <v>46</v>
      </c>
      <c r="C10" s="115" t="s">
        <v>2</v>
      </c>
      <c r="D10" s="17">
        <v>245</v>
      </c>
      <c r="E10" s="7">
        <v>5</v>
      </c>
      <c r="F10" s="10">
        <v>3</v>
      </c>
      <c r="G10" s="10">
        <v>2</v>
      </c>
      <c r="H10" s="10">
        <v>3</v>
      </c>
      <c r="I10" s="10">
        <v>9</v>
      </c>
      <c r="J10" s="10">
        <v>129</v>
      </c>
      <c r="K10" s="10">
        <v>94</v>
      </c>
      <c r="L10" s="3"/>
      <c r="M10" s="3"/>
      <c r="N10" s="3"/>
      <c r="O10" s="3"/>
      <c r="P10" s="3"/>
    </row>
    <row r="11" spans="2:16" ht="15.75" customHeight="1" x14ac:dyDescent="0.15">
      <c r="B11" s="116"/>
      <c r="C11" s="114" t="s">
        <v>0</v>
      </c>
      <c r="D11" s="33">
        <v>100</v>
      </c>
      <c r="E11" s="34">
        <v>2</v>
      </c>
      <c r="F11" s="35">
        <v>1.2</v>
      </c>
      <c r="G11" s="35">
        <v>0.8</v>
      </c>
      <c r="H11" s="35">
        <v>1.2</v>
      </c>
      <c r="I11" s="35">
        <v>3.7</v>
      </c>
      <c r="J11" s="35">
        <v>52.7</v>
      </c>
      <c r="K11" s="35">
        <v>38.4</v>
      </c>
      <c r="L11" s="3"/>
      <c r="M11" s="3"/>
      <c r="N11" s="3"/>
      <c r="O11" s="3"/>
      <c r="P11" s="3"/>
    </row>
    <row r="12" spans="2:16" ht="15.75" customHeight="1" x14ac:dyDescent="0.15">
      <c r="B12" s="116"/>
      <c r="C12" s="112" t="s">
        <v>3</v>
      </c>
      <c r="D12" s="16">
        <v>491</v>
      </c>
      <c r="E12" s="27">
        <v>10</v>
      </c>
      <c r="F12" s="28">
        <v>4</v>
      </c>
      <c r="G12" s="28">
        <v>1</v>
      </c>
      <c r="H12" s="28">
        <v>3</v>
      </c>
      <c r="I12" s="28">
        <v>7</v>
      </c>
      <c r="J12" s="28">
        <v>224</v>
      </c>
      <c r="K12" s="28">
        <v>242</v>
      </c>
      <c r="L12" s="3"/>
      <c r="M12" s="3"/>
      <c r="N12" s="3"/>
      <c r="O12" s="3"/>
      <c r="P12" s="3"/>
    </row>
    <row r="13" spans="2:16" ht="15.75" customHeight="1" x14ac:dyDescent="0.15">
      <c r="B13" s="116"/>
      <c r="C13" s="113" t="s">
        <v>0</v>
      </c>
      <c r="D13" s="18">
        <v>100</v>
      </c>
      <c r="E13" s="8">
        <v>2</v>
      </c>
      <c r="F13" s="11">
        <v>0.8</v>
      </c>
      <c r="G13" s="11">
        <v>0.2</v>
      </c>
      <c r="H13" s="11">
        <v>0.6</v>
      </c>
      <c r="I13" s="11">
        <v>1.4</v>
      </c>
      <c r="J13" s="11">
        <v>45.6</v>
      </c>
      <c r="K13" s="11">
        <v>49.3</v>
      </c>
      <c r="L13" s="3"/>
      <c r="M13" s="3"/>
      <c r="N13" s="3"/>
      <c r="O13" s="3"/>
      <c r="P13" s="3"/>
    </row>
    <row r="14" spans="2:16" ht="15.75" customHeight="1" x14ac:dyDescent="0.15">
      <c r="B14" s="117" t="s">
        <v>47</v>
      </c>
      <c r="C14" s="112" t="s">
        <v>5</v>
      </c>
      <c r="D14" s="17">
        <v>59</v>
      </c>
      <c r="E14" s="7">
        <v>3</v>
      </c>
      <c r="F14" s="10">
        <v>2</v>
      </c>
      <c r="G14" s="10">
        <v>0</v>
      </c>
      <c r="H14" s="10">
        <v>1</v>
      </c>
      <c r="I14" s="10">
        <v>5</v>
      </c>
      <c r="J14" s="10">
        <v>31</v>
      </c>
      <c r="K14" s="10">
        <v>17</v>
      </c>
      <c r="L14" s="3"/>
      <c r="M14" s="3"/>
      <c r="N14" s="3"/>
      <c r="O14" s="3"/>
      <c r="P14" s="3"/>
    </row>
    <row r="15" spans="2:16" ht="15.75" customHeight="1" x14ac:dyDescent="0.15">
      <c r="B15" s="116"/>
      <c r="C15" s="114" t="s">
        <v>0</v>
      </c>
      <c r="D15" s="33">
        <v>100</v>
      </c>
      <c r="E15" s="34">
        <v>5.0999999999999996</v>
      </c>
      <c r="F15" s="35">
        <v>3.4</v>
      </c>
      <c r="G15" s="35">
        <v>0</v>
      </c>
      <c r="H15" s="35">
        <v>1.7</v>
      </c>
      <c r="I15" s="35">
        <v>8.5</v>
      </c>
      <c r="J15" s="35">
        <v>52.5</v>
      </c>
      <c r="K15" s="35">
        <v>28.8</v>
      </c>
      <c r="L15" s="3"/>
      <c r="M15" s="3"/>
      <c r="N15" s="3"/>
      <c r="O15" s="3"/>
      <c r="P15" s="3"/>
    </row>
    <row r="16" spans="2:16" ht="15.75" customHeight="1" x14ac:dyDescent="0.15">
      <c r="B16" s="116"/>
      <c r="C16" s="112" t="s">
        <v>6</v>
      </c>
      <c r="D16" s="16">
        <v>70</v>
      </c>
      <c r="E16" s="27">
        <v>5</v>
      </c>
      <c r="F16" s="28">
        <v>1</v>
      </c>
      <c r="G16" s="28">
        <v>3</v>
      </c>
      <c r="H16" s="28">
        <v>2</v>
      </c>
      <c r="I16" s="28">
        <v>1</v>
      </c>
      <c r="J16" s="28">
        <v>31</v>
      </c>
      <c r="K16" s="28">
        <v>27</v>
      </c>
      <c r="L16" s="3"/>
      <c r="M16" s="3"/>
      <c r="N16" s="3"/>
      <c r="O16" s="3"/>
      <c r="P16" s="3"/>
    </row>
    <row r="17" spans="2:16" ht="15.75" customHeight="1" x14ac:dyDescent="0.15">
      <c r="B17" s="116"/>
      <c r="C17" s="114" t="s">
        <v>0</v>
      </c>
      <c r="D17" s="33">
        <v>100</v>
      </c>
      <c r="E17" s="34">
        <v>7.1</v>
      </c>
      <c r="F17" s="35">
        <v>1.4</v>
      </c>
      <c r="G17" s="35">
        <v>4.3</v>
      </c>
      <c r="H17" s="35">
        <v>2.9</v>
      </c>
      <c r="I17" s="35">
        <v>1.4</v>
      </c>
      <c r="J17" s="35">
        <v>44.3</v>
      </c>
      <c r="K17" s="35">
        <v>38.6</v>
      </c>
      <c r="L17" s="3"/>
      <c r="M17" s="3"/>
      <c r="N17" s="3"/>
      <c r="O17" s="3"/>
      <c r="P17" s="3"/>
    </row>
    <row r="18" spans="2:16" ht="15.75" customHeight="1" x14ac:dyDescent="0.15">
      <c r="B18" s="116"/>
      <c r="C18" s="112" t="s">
        <v>7</v>
      </c>
      <c r="D18" s="16">
        <v>123</v>
      </c>
      <c r="E18" s="27">
        <v>5</v>
      </c>
      <c r="F18" s="28">
        <v>1</v>
      </c>
      <c r="G18" s="28">
        <v>0</v>
      </c>
      <c r="H18" s="28">
        <v>1</v>
      </c>
      <c r="I18" s="28">
        <v>5</v>
      </c>
      <c r="J18" s="28">
        <v>53</v>
      </c>
      <c r="K18" s="28">
        <v>58</v>
      </c>
      <c r="L18" s="3"/>
      <c r="M18" s="3"/>
      <c r="N18" s="3"/>
      <c r="O18" s="3"/>
      <c r="P18" s="3"/>
    </row>
    <row r="19" spans="2:16" ht="15.75" customHeight="1" x14ac:dyDescent="0.15">
      <c r="B19" s="116"/>
      <c r="C19" s="114" t="s">
        <v>0</v>
      </c>
      <c r="D19" s="33">
        <v>100</v>
      </c>
      <c r="E19" s="34">
        <v>4.0999999999999996</v>
      </c>
      <c r="F19" s="35">
        <v>0.8</v>
      </c>
      <c r="G19" s="35">
        <v>0</v>
      </c>
      <c r="H19" s="35">
        <v>0.8</v>
      </c>
      <c r="I19" s="35">
        <v>4.0999999999999996</v>
      </c>
      <c r="J19" s="35">
        <v>43.1</v>
      </c>
      <c r="K19" s="35">
        <v>47.2</v>
      </c>
      <c r="L19" s="3"/>
      <c r="M19" s="3"/>
      <c r="N19" s="3"/>
      <c r="O19" s="3"/>
      <c r="P19" s="3"/>
    </row>
    <row r="20" spans="2:16" ht="15.75" customHeight="1" x14ac:dyDescent="0.15">
      <c r="B20" s="116"/>
      <c r="C20" s="112" t="s">
        <v>8</v>
      </c>
      <c r="D20" s="16">
        <v>195</v>
      </c>
      <c r="E20" s="27">
        <v>2</v>
      </c>
      <c r="F20" s="28">
        <v>1</v>
      </c>
      <c r="G20" s="28">
        <v>0</v>
      </c>
      <c r="H20" s="28">
        <v>1</v>
      </c>
      <c r="I20" s="28">
        <v>4</v>
      </c>
      <c r="J20" s="28">
        <v>90</v>
      </c>
      <c r="K20" s="28">
        <v>97</v>
      </c>
      <c r="L20" s="3"/>
      <c r="M20" s="3"/>
      <c r="N20" s="3"/>
      <c r="O20" s="3"/>
      <c r="P20" s="3"/>
    </row>
    <row r="21" spans="2:16" ht="15.75" customHeight="1" x14ac:dyDescent="0.15">
      <c r="B21" s="116"/>
      <c r="C21" s="114" t="s">
        <v>0</v>
      </c>
      <c r="D21" s="33">
        <v>100</v>
      </c>
      <c r="E21" s="34">
        <v>1</v>
      </c>
      <c r="F21" s="35">
        <v>0.5</v>
      </c>
      <c r="G21" s="35">
        <v>0</v>
      </c>
      <c r="H21" s="35">
        <v>0.5</v>
      </c>
      <c r="I21" s="35">
        <v>2.1</v>
      </c>
      <c r="J21" s="35">
        <v>46.2</v>
      </c>
      <c r="K21" s="35">
        <v>49.7</v>
      </c>
      <c r="L21" s="3"/>
      <c r="M21" s="3"/>
      <c r="N21" s="3"/>
      <c r="O21" s="3"/>
      <c r="P21" s="3"/>
    </row>
    <row r="22" spans="2:16" ht="15.75" customHeight="1" x14ac:dyDescent="0.15">
      <c r="B22" s="116"/>
      <c r="C22" s="112" t="s">
        <v>9</v>
      </c>
      <c r="D22" s="16">
        <v>287</v>
      </c>
      <c r="E22" s="27">
        <v>0</v>
      </c>
      <c r="F22" s="28">
        <v>2</v>
      </c>
      <c r="G22" s="28">
        <v>0</v>
      </c>
      <c r="H22" s="28">
        <v>1</v>
      </c>
      <c r="I22" s="28">
        <v>1</v>
      </c>
      <c r="J22" s="28">
        <v>148</v>
      </c>
      <c r="K22" s="28">
        <v>135</v>
      </c>
      <c r="L22" s="3"/>
      <c r="M22" s="3"/>
      <c r="N22" s="3"/>
      <c r="O22" s="3"/>
      <c r="P22" s="3"/>
    </row>
    <row r="23" spans="2:16" ht="15.75" customHeight="1" x14ac:dyDescent="0.15">
      <c r="B23" s="118"/>
      <c r="C23" s="113" t="s">
        <v>0</v>
      </c>
      <c r="D23" s="18">
        <v>100</v>
      </c>
      <c r="E23" s="8">
        <v>0</v>
      </c>
      <c r="F23" s="11">
        <v>0.7</v>
      </c>
      <c r="G23" s="11">
        <v>0</v>
      </c>
      <c r="H23" s="11">
        <v>0.3</v>
      </c>
      <c r="I23" s="11">
        <v>0.3</v>
      </c>
      <c r="J23" s="11">
        <v>51.6</v>
      </c>
      <c r="K23" s="11">
        <v>47</v>
      </c>
      <c r="L23" s="3"/>
      <c r="M23" s="3"/>
      <c r="N23" s="3"/>
      <c r="O23" s="3"/>
      <c r="P23" s="3"/>
    </row>
    <row r="24" spans="2:16" ht="15.75" customHeight="1" x14ac:dyDescent="0.15">
      <c r="B24" s="3"/>
      <c r="C24" s="3"/>
      <c r="D24" s="3"/>
      <c r="E24" s="3"/>
      <c r="F24" s="3"/>
      <c r="G24" s="3"/>
      <c r="H24" s="3"/>
      <c r="I24" s="3"/>
      <c r="J24" s="3"/>
      <c r="K24" s="3"/>
      <c r="L24" s="3"/>
      <c r="M24" s="3"/>
      <c r="N24" s="3"/>
      <c r="O24" s="3"/>
      <c r="P24" s="3"/>
    </row>
    <row r="25" spans="2:16" ht="15.75" customHeight="1" x14ac:dyDescent="0.15">
      <c r="B25" s="3"/>
      <c r="C25" s="3"/>
      <c r="D25" s="3"/>
      <c r="E25" s="3"/>
      <c r="F25" s="3"/>
      <c r="G25" s="3"/>
      <c r="H25" s="3"/>
      <c r="I25" s="3"/>
      <c r="J25" s="3"/>
      <c r="K25" s="3"/>
      <c r="L25" s="3"/>
      <c r="M25" s="3"/>
      <c r="N25" s="3"/>
      <c r="O25" s="3"/>
      <c r="P25" s="3"/>
    </row>
    <row r="26" spans="2:16" ht="15.75" customHeight="1" x14ac:dyDescent="0.15">
      <c r="B26" s="3"/>
      <c r="C26" s="3"/>
      <c r="D26" s="3"/>
      <c r="E26" s="3"/>
      <c r="F26" s="3"/>
      <c r="G26" s="3"/>
      <c r="H26" s="3"/>
      <c r="I26" s="3"/>
      <c r="J26" s="3"/>
      <c r="K26" s="3"/>
      <c r="L26" s="3"/>
      <c r="M26" s="3"/>
      <c r="N26" s="3"/>
      <c r="O26" s="3"/>
      <c r="P26" s="3"/>
    </row>
    <row r="27" spans="2:16" ht="15.75" customHeight="1" x14ac:dyDescent="0.15">
      <c r="B27" s="3"/>
      <c r="C27" s="3"/>
      <c r="D27" s="3"/>
      <c r="E27" s="3"/>
      <c r="F27" s="3"/>
      <c r="G27" s="3"/>
      <c r="H27" s="3"/>
      <c r="I27" s="3"/>
      <c r="J27" s="3"/>
      <c r="K27" s="3"/>
      <c r="L27" s="3"/>
      <c r="M27" s="3"/>
      <c r="N27" s="3"/>
      <c r="O27" s="3"/>
      <c r="P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K9">
    <cfRule type="top10" dxfId="2340" priority="2294" rank="1"/>
  </conditionalFormatting>
  <conditionalFormatting sqref="E11:K11">
    <cfRule type="top10" dxfId="2339" priority="2295" rank="1"/>
  </conditionalFormatting>
  <conditionalFormatting sqref="E13:K13">
    <cfRule type="top10" dxfId="2338" priority="2296" rank="1"/>
  </conditionalFormatting>
  <conditionalFormatting sqref="E15:K15">
    <cfRule type="top10" dxfId="2337" priority="2297" rank="1"/>
  </conditionalFormatting>
  <conditionalFormatting sqref="E17:K17">
    <cfRule type="top10" dxfId="2336" priority="2298" rank="1"/>
  </conditionalFormatting>
  <conditionalFormatting sqref="E19:K19">
    <cfRule type="top10" dxfId="2335" priority="2299" rank="1"/>
  </conditionalFormatting>
  <conditionalFormatting sqref="E21:K21">
    <cfRule type="top10" dxfId="2334" priority="2300" rank="1"/>
  </conditionalFormatting>
  <conditionalFormatting sqref="E23:K23">
    <cfRule type="top10" dxfId="2333" priority="2301" rank="1"/>
  </conditionalFormatting>
  <pageMargins left="0.7" right="0.7" top="0.75" bottom="0.75" header="0.3" footer="0.3"/>
  <pageSetup paperSize="9" orientation="landscape" r:id="rId1"/>
  <headerFooter>
    <oddFooter>&amp;C&amp;P</oddFooter>
  </headerFooter>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9" ht="15.75" customHeight="1" x14ac:dyDescent="0.15">
      <c r="B2" s="1" t="s">
        <v>698</v>
      </c>
    </row>
    <row r="3" spans="2:9" ht="15.75" customHeight="1" x14ac:dyDescent="0.15">
      <c r="B3" s="1" t="s">
        <v>721</v>
      </c>
    </row>
    <row r="4" spans="2:9" ht="15.75" customHeight="1" x14ac:dyDescent="0.15">
      <c r="B4" s="1" t="s">
        <v>705</v>
      </c>
    </row>
    <row r="6" spans="2:9" ht="6" customHeight="1" x14ac:dyDescent="0.15">
      <c r="B6" s="12"/>
      <c r="C6" s="6"/>
      <c r="D6" s="15"/>
      <c r="E6" s="6"/>
      <c r="F6" s="13"/>
      <c r="G6" s="13"/>
      <c r="H6" s="73"/>
      <c r="I6" s="73"/>
    </row>
    <row r="7" spans="2:9" s="2" customFormat="1" ht="118.5" customHeight="1" thickBot="1" x14ac:dyDescent="0.2">
      <c r="B7" s="104"/>
      <c r="C7" s="86" t="s">
        <v>427</v>
      </c>
      <c r="D7" s="57" t="s">
        <v>52</v>
      </c>
      <c r="E7" s="90" t="s">
        <v>720</v>
      </c>
      <c r="F7" s="91" t="s">
        <v>205</v>
      </c>
      <c r="G7" s="91" t="s">
        <v>206</v>
      </c>
      <c r="H7" s="91" t="s">
        <v>207</v>
      </c>
      <c r="I7" s="91" t="s">
        <v>53</v>
      </c>
    </row>
    <row r="8" spans="2:9" ht="15.75" customHeight="1" thickTop="1" x14ac:dyDescent="0.15">
      <c r="B8" s="108" t="s">
        <v>428</v>
      </c>
      <c r="C8" s="109"/>
      <c r="D8" s="54">
        <v>15922</v>
      </c>
      <c r="E8" s="46">
        <v>2456</v>
      </c>
      <c r="F8" s="28">
        <v>5532</v>
      </c>
      <c r="G8" s="28">
        <v>3621</v>
      </c>
      <c r="H8" s="28">
        <v>3635</v>
      </c>
      <c r="I8" s="28">
        <v>678</v>
      </c>
    </row>
    <row r="9" spans="2:9" ht="15.75" customHeight="1" x14ac:dyDescent="0.15">
      <c r="B9" s="150"/>
      <c r="C9" s="109"/>
      <c r="D9" s="87">
        <v>100</v>
      </c>
      <c r="E9" s="70">
        <v>15.4</v>
      </c>
      <c r="F9" s="36">
        <v>34.700000000000003</v>
      </c>
      <c r="G9" s="36">
        <v>22.7</v>
      </c>
      <c r="H9" s="36">
        <v>22.8</v>
      </c>
      <c r="I9" s="36">
        <v>4.3</v>
      </c>
    </row>
    <row r="10" spans="2:9" ht="15.75" customHeight="1" x14ac:dyDescent="0.15">
      <c r="B10" s="151" t="s">
        <v>1293</v>
      </c>
      <c r="C10" s="146" t="s">
        <v>690</v>
      </c>
      <c r="D10" s="51">
        <v>3077</v>
      </c>
      <c r="E10" s="48">
        <v>786</v>
      </c>
      <c r="F10" s="40">
        <v>1207</v>
      </c>
      <c r="G10" s="40">
        <v>500</v>
      </c>
      <c r="H10" s="40">
        <v>489</v>
      </c>
      <c r="I10" s="40">
        <v>95</v>
      </c>
    </row>
    <row r="11" spans="2:9" ht="15.75" customHeight="1" x14ac:dyDescent="0.15">
      <c r="B11" s="152"/>
      <c r="C11" s="147"/>
      <c r="D11" s="53">
        <v>100</v>
      </c>
      <c r="E11" s="49">
        <v>25.5</v>
      </c>
      <c r="F11" s="35">
        <v>39.200000000000003</v>
      </c>
      <c r="G11" s="35">
        <v>16.2</v>
      </c>
      <c r="H11" s="35">
        <v>15.9</v>
      </c>
      <c r="I11" s="35">
        <v>3.1</v>
      </c>
    </row>
    <row r="12" spans="2:9" ht="15.75" customHeight="1" x14ac:dyDescent="0.15">
      <c r="B12" s="152"/>
      <c r="C12" s="148" t="s">
        <v>691</v>
      </c>
      <c r="D12" s="54">
        <v>11444</v>
      </c>
      <c r="E12" s="46">
        <v>1450</v>
      </c>
      <c r="F12" s="28">
        <v>3956</v>
      </c>
      <c r="G12" s="28">
        <v>2869</v>
      </c>
      <c r="H12" s="28">
        <v>2914</v>
      </c>
      <c r="I12" s="28">
        <v>255</v>
      </c>
    </row>
    <row r="13" spans="2:9" ht="15.75" customHeight="1" x14ac:dyDescent="0.15">
      <c r="B13" s="153"/>
      <c r="C13" s="154"/>
      <c r="D13" s="105">
        <v>100</v>
      </c>
      <c r="E13" s="68">
        <v>12.7</v>
      </c>
      <c r="F13" s="11">
        <v>34.6</v>
      </c>
      <c r="G13" s="11">
        <v>25.1</v>
      </c>
      <c r="H13" s="11">
        <v>25.5</v>
      </c>
      <c r="I13" s="11">
        <v>2.2000000000000002</v>
      </c>
    </row>
  </sheetData>
  <mergeCells count="4">
    <mergeCell ref="B8:C9"/>
    <mergeCell ref="B10:B13"/>
    <mergeCell ref="C10:C11"/>
    <mergeCell ref="C12:C13"/>
  </mergeCells>
  <phoneticPr fontId="2"/>
  <conditionalFormatting sqref="E9:I9">
    <cfRule type="top10" dxfId="1146" priority="1190" rank="1"/>
  </conditionalFormatting>
  <conditionalFormatting sqref="E11:I11">
    <cfRule type="top10" dxfId="1145" priority="1191" rank="1"/>
  </conditionalFormatting>
  <conditionalFormatting sqref="E13:I13">
    <cfRule type="top10" dxfId="1144" priority="1192" rank="1"/>
  </conditionalFormatting>
  <pageMargins left="0.7" right="0.7" top="0.75" bottom="0.75" header="0.3" footer="0.3"/>
  <pageSetup paperSize="9" orientation="landscape" r:id="rId1"/>
  <headerFooter>
    <oddFooter>&amp;C&amp;P</oddFooter>
  </headerFooter>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7" ht="15.75" customHeight="1" x14ac:dyDescent="0.15">
      <c r="B2" s="1" t="s">
        <v>698</v>
      </c>
    </row>
    <row r="3" spans="2:7" ht="15.75" customHeight="1" x14ac:dyDescent="0.15">
      <c r="B3" s="1" t="s">
        <v>721</v>
      </c>
    </row>
    <row r="4" spans="2:7" ht="15.75" customHeight="1" x14ac:dyDescent="0.15">
      <c r="B4" s="1" t="s">
        <v>722</v>
      </c>
    </row>
    <row r="6" spans="2:7" ht="6" customHeight="1" x14ac:dyDescent="0.15">
      <c r="B6" s="12"/>
      <c r="C6" s="6"/>
      <c r="D6" s="15"/>
      <c r="E6" s="6"/>
      <c r="F6" s="13"/>
      <c r="G6" s="13"/>
    </row>
    <row r="7" spans="2:7" s="2" customFormat="1" ht="118.5" customHeight="1" thickBot="1" x14ac:dyDescent="0.2">
      <c r="B7" s="104"/>
      <c r="C7" s="86" t="s">
        <v>427</v>
      </c>
      <c r="D7" s="57" t="s">
        <v>52</v>
      </c>
      <c r="E7" s="90" t="s">
        <v>696</v>
      </c>
      <c r="F7" s="91" t="s">
        <v>39</v>
      </c>
      <c r="G7" s="91" t="s">
        <v>53</v>
      </c>
    </row>
    <row r="8" spans="2:7" ht="15.75" customHeight="1" thickTop="1" x14ac:dyDescent="0.15">
      <c r="B8" s="108" t="s">
        <v>428</v>
      </c>
      <c r="C8" s="109"/>
      <c r="D8" s="54">
        <v>15922</v>
      </c>
      <c r="E8" s="46">
        <v>8880</v>
      </c>
      <c r="F8" s="28">
        <v>6050</v>
      </c>
      <c r="G8" s="28">
        <v>992</v>
      </c>
    </row>
    <row r="9" spans="2:7" ht="15.75" customHeight="1" x14ac:dyDescent="0.15">
      <c r="B9" s="150"/>
      <c r="C9" s="109"/>
      <c r="D9" s="87">
        <v>100</v>
      </c>
      <c r="E9" s="70">
        <v>55.8</v>
      </c>
      <c r="F9" s="36">
        <v>38</v>
      </c>
      <c r="G9" s="36">
        <v>6.2</v>
      </c>
    </row>
    <row r="10" spans="2:7" ht="15.75" customHeight="1" x14ac:dyDescent="0.15">
      <c r="B10" s="151" t="s">
        <v>1293</v>
      </c>
      <c r="C10" s="146" t="s">
        <v>690</v>
      </c>
      <c r="D10" s="51">
        <v>3077</v>
      </c>
      <c r="E10" s="48">
        <v>2106</v>
      </c>
      <c r="F10" s="40">
        <v>898</v>
      </c>
      <c r="G10" s="40">
        <v>73</v>
      </c>
    </row>
    <row r="11" spans="2:7" ht="15.75" customHeight="1" x14ac:dyDescent="0.15">
      <c r="B11" s="152"/>
      <c r="C11" s="147"/>
      <c r="D11" s="53">
        <v>100</v>
      </c>
      <c r="E11" s="49">
        <v>68.400000000000006</v>
      </c>
      <c r="F11" s="35">
        <v>29.2</v>
      </c>
      <c r="G11" s="35">
        <v>2.4</v>
      </c>
    </row>
    <row r="12" spans="2:7" ht="15.75" customHeight="1" x14ac:dyDescent="0.15">
      <c r="B12" s="152"/>
      <c r="C12" s="148" t="s">
        <v>691</v>
      </c>
      <c r="D12" s="54">
        <v>11444</v>
      </c>
      <c r="E12" s="46">
        <v>6329</v>
      </c>
      <c r="F12" s="28">
        <v>4914</v>
      </c>
      <c r="G12" s="28">
        <v>201</v>
      </c>
    </row>
    <row r="13" spans="2:7" ht="15.75" customHeight="1" x14ac:dyDescent="0.15">
      <c r="B13" s="153"/>
      <c r="C13" s="154"/>
      <c r="D13" s="105">
        <v>100</v>
      </c>
      <c r="E13" s="68">
        <v>55.3</v>
      </c>
      <c r="F13" s="11">
        <v>42.9</v>
      </c>
      <c r="G13" s="11">
        <v>1.8</v>
      </c>
    </row>
  </sheetData>
  <mergeCells count="4">
    <mergeCell ref="B8:C9"/>
    <mergeCell ref="B10:B13"/>
    <mergeCell ref="C10:C11"/>
    <mergeCell ref="C12:C13"/>
  </mergeCells>
  <phoneticPr fontId="2"/>
  <conditionalFormatting sqref="E9:G9">
    <cfRule type="top10" dxfId="1143" priority="1193" rank="1"/>
  </conditionalFormatting>
  <conditionalFormatting sqref="E11:G11">
    <cfRule type="top10" dxfId="1142" priority="1194" rank="1"/>
  </conditionalFormatting>
  <conditionalFormatting sqref="E13:G13">
    <cfRule type="top10" dxfId="1141" priority="1195" rank="1"/>
  </conditionalFormatting>
  <pageMargins left="0.7" right="0.7" top="0.75" bottom="0.75" header="0.3" footer="0.3"/>
  <pageSetup paperSize="9" orientation="landscape" r:id="rId1"/>
  <headerFooter>
    <oddFooter>&amp;C&amp;P</oddFooter>
  </headerFooter>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15" ht="15.75" customHeight="1" x14ac:dyDescent="0.15">
      <c r="B2" s="1" t="s">
        <v>698</v>
      </c>
    </row>
    <row r="3" spans="2:15" ht="15.75" customHeight="1" x14ac:dyDescent="0.15">
      <c r="B3" s="1" t="s">
        <v>721</v>
      </c>
    </row>
    <row r="4" spans="2:15" ht="15.75" customHeight="1" x14ac:dyDescent="0.15">
      <c r="B4" s="1" t="s">
        <v>723</v>
      </c>
    </row>
    <row r="5" spans="2:15" ht="15.75" customHeight="1" x14ac:dyDescent="0.15">
      <c r="B5" s="1" t="s">
        <v>706</v>
      </c>
    </row>
    <row r="6" spans="2:15" ht="6" customHeight="1" x14ac:dyDescent="0.15">
      <c r="B6" s="12"/>
      <c r="C6" s="6"/>
      <c r="D6" s="15"/>
      <c r="E6" s="6"/>
      <c r="F6" s="13"/>
      <c r="G6" s="13"/>
      <c r="H6" s="73"/>
      <c r="I6" s="73"/>
      <c r="J6" s="6"/>
      <c r="K6" s="13"/>
      <c r="L6" s="13"/>
      <c r="M6" s="13"/>
      <c r="N6" s="6"/>
      <c r="O6" s="13"/>
    </row>
    <row r="7" spans="2:15" s="2" customFormat="1" ht="118.5" customHeight="1" thickBot="1" x14ac:dyDescent="0.2">
      <c r="B7" s="104"/>
      <c r="C7" s="86" t="s">
        <v>427</v>
      </c>
      <c r="D7" s="57" t="s">
        <v>52</v>
      </c>
      <c r="E7" s="90" t="s">
        <v>863</v>
      </c>
      <c r="F7" s="91" t="s">
        <v>196</v>
      </c>
      <c r="G7" s="91" t="s">
        <v>197</v>
      </c>
      <c r="H7" s="91" t="s">
        <v>198</v>
      </c>
      <c r="I7" s="91" t="s">
        <v>199</v>
      </c>
      <c r="J7" s="91" t="s">
        <v>200</v>
      </c>
      <c r="K7" s="91" t="s">
        <v>201</v>
      </c>
      <c r="L7" s="91" t="s">
        <v>202</v>
      </c>
      <c r="M7" s="91" t="s">
        <v>203</v>
      </c>
      <c r="N7" s="91" t="s">
        <v>44</v>
      </c>
      <c r="O7" s="91" t="s">
        <v>53</v>
      </c>
    </row>
    <row r="8" spans="2:15" ht="15.75" customHeight="1" thickTop="1" x14ac:dyDescent="0.15">
      <c r="B8" s="108" t="s">
        <v>428</v>
      </c>
      <c r="C8" s="109"/>
      <c r="D8" s="54">
        <v>8880</v>
      </c>
      <c r="E8" s="46">
        <v>2041</v>
      </c>
      <c r="F8" s="28">
        <v>1238</v>
      </c>
      <c r="G8" s="28">
        <v>5744</v>
      </c>
      <c r="H8" s="28">
        <v>2422</v>
      </c>
      <c r="I8" s="28">
        <v>1210</v>
      </c>
      <c r="J8" s="28">
        <v>844</v>
      </c>
      <c r="K8" s="28">
        <v>1032</v>
      </c>
      <c r="L8" s="28">
        <v>342</v>
      </c>
      <c r="M8" s="28">
        <v>2099</v>
      </c>
      <c r="N8" s="28">
        <v>1140</v>
      </c>
      <c r="O8" s="28">
        <v>102</v>
      </c>
    </row>
    <row r="9" spans="2:15" ht="15.75" customHeight="1" x14ac:dyDescent="0.15">
      <c r="B9" s="150"/>
      <c r="C9" s="109"/>
      <c r="D9" s="87">
        <v>100</v>
      </c>
      <c r="E9" s="70">
        <v>23</v>
      </c>
      <c r="F9" s="36">
        <v>13.9</v>
      </c>
      <c r="G9" s="36">
        <v>64.7</v>
      </c>
      <c r="H9" s="36">
        <v>27.3</v>
      </c>
      <c r="I9" s="36">
        <v>13.6</v>
      </c>
      <c r="J9" s="36">
        <v>9.5</v>
      </c>
      <c r="K9" s="36">
        <v>11.6</v>
      </c>
      <c r="L9" s="36">
        <v>3.9</v>
      </c>
      <c r="M9" s="36">
        <v>23.6</v>
      </c>
      <c r="N9" s="36">
        <v>12.8</v>
      </c>
      <c r="O9" s="36">
        <v>1.1000000000000001</v>
      </c>
    </row>
    <row r="10" spans="2:15" ht="15.75" customHeight="1" x14ac:dyDescent="0.15">
      <c r="B10" s="151" t="s">
        <v>1293</v>
      </c>
      <c r="C10" s="146" t="s">
        <v>690</v>
      </c>
      <c r="D10" s="51">
        <v>2106</v>
      </c>
      <c r="E10" s="48">
        <v>673</v>
      </c>
      <c r="F10" s="40">
        <v>333</v>
      </c>
      <c r="G10" s="40">
        <v>1341</v>
      </c>
      <c r="H10" s="40">
        <v>582</v>
      </c>
      <c r="I10" s="40">
        <v>287</v>
      </c>
      <c r="J10" s="40">
        <v>202</v>
      </c>
      <c r="K10" s="40">
        <v>243</v>
      </c>
      <c r="L10" s="40">
        <v>102</v>
      </c>
      <c r="M10" s="40">
        <v>462</v>
      </c>
      <c r="N10" s="40">
        <v>246</v>
      </c>
      <c r="O10" s="40">
        <v>29</v>
      </c>
    </row>
    <row r="11" spans="2:15" ht="15.75" customHeight="1" x14ac:dyDescent="0.15">
      <c r="B11" s="152"/>
      <c r="C11" s="147"/>
      <c r="D11" s="53">
        <v>100</v>
      </c>
      <c r="E11" s="49">
        <v>32</v>
      </c>
      <c r="F11" s="35">
        <v>15.8</v>
      </c>
      <c r="G11" s="35">
        <v>63.7</v>
      </c>
      <c r="H11" s="35">
        <v>27.6</v>
      </c>
      <c r="I11" s="35">
        <v>13.6</v>
      </c>
      <c r="J11" s="35">
        <v>9.6</v>
      </c>
      <c r="K11" s="35">
        <v>11.5</v>
      </c>
      <c r="L11" s="35">
        <v>4.8</v>
      </c>
      <c r="M11" s="35">
        <v>21.9</v>
      </c>
      <c r="N11" s="35">
        <v>11.7</v>
      </c>
      <c r="O11" s="35">
        <v>1.4</v>
      </c>
    </row>
    <row r="12" spans="2:15" ht="15.75" customHeight="1" x14ac:dyDescent="0.15">
      <c r="B12" s="152"/>
      <c r="C12" s="148" t="s">
        <v>691</v>
      </c>
      <c r="D12" s="54">
        <v>6329</v>
      </c>
      <c r="E12" s="46">
        <v>1268</v>
      </c>
      <c r="F12" s="28">
        <v>856</v>
      </c>
      <c r="G12" s="28">
        <v>4146</v>
      </c>
      <c r="H12" s="28">
        <v>1715</v>
      </c>
      <c r="I12" s="28">
        <v>867</v>
      </c>
      <c r="J12" s="28">
        <v>600</v>
      </c>
      <c r="K12" s="28">
        <v>738</v>
      </c>
      <c r="L12" s="28">
        <v>223</v>
      </c>
      <c r="M12" s="28">
        <v>1554</v>
      </c>
      <c r="N12" s="28">
        <v>816</v>
      </c>
      <c r="O12" s="28">
        <v>64</v>
      </c>
    </row>
    <row r="13" spans="2:15" ht="15.75" customHeight="1" x14ac:dyDescent="0.15">
      <c r="B13" s="153"/>
      <c r="C13" s="154"/>
      <c r="D13" s="105">
        <v>100</v>
      </c>
      <c r="E13" s="68">
        <v>20</v>
      </c>
      <c r="F13" s="11">
        <v>13.5</v>
      </c>
      <c r="G13" s="11">
        <v>65.5</v>
      </c>
      <c r="H13" s="11">
        <v>27.1</v>
      </c>
      <c r="I13" s="11">
        <v>13.7</v>
      </c>
      <c r="J13" s="11">
        <v>9.5</v>
      </c>
      <c r="K13" s="11">
        <v>11.7</v>
      </c>
      <c r="L13" s="11">
        <v>3.5</v>
      </c>
      <c r="M13" s="11">
        <v>24.6</v>
      </c>
      <c r="N13" s="11">
        <v>12.9</v>
      </c>
      <c r="O13" s="11">
        <v>1</v>
      </c>
    </row>
  </sheetData>
  <mergeCells count="4">
    <mergeCell ref="B8:C9"/>
    <mergeCell ref="B10:B13"/>
    <mergeCell ref="C10:C11"/>
    <mergeCell ref="C12:C13"/>
  </mergeCells>
  <phoneticPr fontId="2"/>
  <conditionalFormatting sqref="E9:O9">
    <cfRule type="top10" dxfId="1140" priority="1" rank="1"/>
  </conditionalFormatting>
  <conditionalFormatting sqref="E11:O11">
    <cfRule type="top10" dxfId="1139" priority="2" rank="1"/>
  </conditionalFormatting>
  <conditionalFormatting sqref="E13:O13">
    <cfRule type="top10" dxfId="1138" priority="3" rank="1"/>
  </conditionalFormatting>
  <pageMargins left="0.7" right="0.7" top="0.75" bottom="0.75" header="0.3" footer="0.3"/>
  <pageSetup paperSize="9" scale="98" orientation="landscape" r:id="rId1"/>
  <headerFooter>
    <oddFooter>&amp;C&amp;P</oddFooter>
  </headerFooter>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7" ht="15.75" customHeight="1" x14ac:dyDescent="0.15">
      <c r="B2" s="1" t="s">
        <v>698</v>
      </c>
    </row>
    <row r="3" spans="2:7" ht="15.75" customHeight="1" x14ac:dyDescent="0.15">
      <c r="B3" s="1" t="s">
        <v>721</v>
      </c>
    </row>
    <row r="4" spans="2:7" ht="15.75" customHeight="1" x14ac:dyDescent="0.15">
      <c r="B4" s="1" t="s">
        <v>707</v>
      </c>
    </row>
    <row r="6" spans="2:7" ht="6" customHeight="1" x14ac:dyDescent="0.15">
      <c r="B6" s="12"/>
      <c r="C6" s="6"/>
      <c r="D6" s="15"/>
      <c r="E6" s="6"/>
      <c r="F6" s="13"/>
      <c r="G6" s="13"/>
    </row>
    <row r="7" spans="2:7" s="2" customFormat="1" ht="118.5" customHeight="1" thickBot="1" x14ac:dyDescent="0.2">
      <c r="B7" s="104"/>
      <c r="C7" s="86" t="s">
        <v>427</v>
      </c>
      <c r="D7" s="57" t="s">
        <v>52</v>
      </c>
      <c r="E7" s="90" t="s">
        <v>696</v>
      </c>
      <c r="F7" s="91" t="s">
        <v>39</v>
      </c>
      <c r="G7" s="91" t="s">
        <v>53</v>
      </c>
    </row>
    <row r="8" spans="2:7" ht="15.75" customHeight="1" thickTop="1" x14ac:dyDescent="0.15">
      <c r="B8" s="108" t="s">
        <v>428</v>
      </c>
      <c r="C8" s="109"/>
      <c r="D8" s="54">
        <v>15922</v>
      </c>
      <c r="E8" s="46">
        <v>7629</v>
      </c>
      <c r="F8" s="28">
        <v>7666</v>
      </c>
      <c r="G8" s="28">
        <v>627</v>
      </c>
    </row>
    <row r="9" spans="2:7" ht="15.75" customHeight="1" x14ac:dyDescent="0.15">
      <c r="B9" s="150"/>
      <c r="C9" s="109"/>
      <c r="D9" s="87">
        <v>100</v>
      </c>
      <c r="E9" s="70">
        <v>47.9</v>
      </c>
      <c r="F9" s="36">
        <v>48.1</v>
      </c>
      <c r="G9" s="36">
        <v>3.9</v>
      </c>
    </row>
    <row r="10" spans="2:7" ht="15.75" customHeight="1" x14ac:dyDescent="0.15">
      <c r="B10" s="151" t="s">
        <v>1293</v>
      </c>
      <c r="C10" s="146" t="s">
        <v>690</v>
      </c>
      <c r="D10" s="51">
        <v>3077</v>
      </c>
      <c r="E10" s="48">
        <v>1980</v>
      </c>
      <c r="F10" s="40">
        <v>1042</v>
      </c>
      <c r="G10" s="40">
        <v>55</v>
      </c>
    </row>
    <row r="11" spans="2:7" ht="15.75" customHeight="1" x14ac:dyDescent="0.15">
      <c r="B11" s="152"/>
      <c r="C11" s="147"/>
      <c r="D11" s="53">
        <v>100</v>
      </c>
      <c r="E11" s="49">
        <v>64.3</v>
      </c>
      <c r="F11" s="35">
        <v>33.9</v>
      </c>
      <c r="G11" s="35">
        <v>1.8</v>
      </c>
    </row>
    <row r="12" spans="2:7" ht="15.75" customHeight="1" x14ac:dyDescent="0.15">
      <c r="B12" s="152"/>
      <c r="C12" s="148" t="s">
        <v>691</v>
      </c>
      <c r="D12" s="54">
        <v>11444</v>
      </c>
      <c r="E12" s="46">
        <v>5055</v>
      </c>
      <c r="F12" s="28">
        <v>6211</v>
      </c>
      <c r="G12" s="28">
        <v>178</v>
      </c>
    </row>
    <row r="13" spans="2:7" ht="15.75" customHeight="1" x14ac:dyDescent="0.15">
      <c r="B13" s="153"/>
      <c r="C13" s="154"/>
      <c r="D13" s="105">
        <v>100</v>
      </c>
      <c r="E13" s="68">
        <v>44.2</v>
      </c>
      <c r="F13" s="11">
        <v>54.3</v>
      </c>
      <c r="G13" s="11">
        <v>1.6</v>
      </c>
    </row>
  </sheetData>
  <mergeCells count="4">
    <mergeCell ref="B8:C9"/>
    <mergeCell ref="B10:B13"/>
    <mergeCell ref="C10:C11"/>
    <mergeCell ref="C12:C13"/>
  </mergeCells>
  <phoneticPr fontId="2"/>
  <conditionalFormatting sqref="E9:G9">
    <cfRule type="top10" dxfId="1137" priority="1196" rank="1"/>
  </conditionalFormatting>
  <conditionalFormatting sqref="E11:G11">
    <cfRule type="top10" dxfId="1136" priority="1197" rank="1"/>
  </conditionalFormatting>
  <conditionalFormatting sqref="E13:G13">
    <cfRule type="top10" dxfId="1135" priority="1198" rank="1"/>
  </conditionalFormatting>
  <pageMargins left="0.7" right="0.7" top="0.75" bottom="0.75" header="0.3" footer="0.3"/>
  <pageSetup paperSize="9" orientation="landscape" r:id="rId1"/>
  <headerFooter>
    <oddFooter>&amp;C&amp;P</oddFooter>
  </headerFooter>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7" ht="15.75" customHeight="1" x14ac:dyDescent="0.15">
      <c r="B2" s="1" t="s">
        <v>698</v>
      </c>
    </row>
    <row r="3" spans="2:7" ht="15.75" customHeight="1" x14ac:dyDescent="0.15">
      <c r="B3" s="1" t="s">
        <v>721</v>
      </c>
    </row>
    <row r="4" spans="2:7" ht="15.75" customHeight="1" x14ac:dyDescent="0.15">
      <c r="B4" s="1" t="s">
        <v>708</v>
      </c>
    </row>
    <row r="6" spans="2:7" ht="6" customHeight="1" x14ac:dyDescent="0.15">
      <c r="B6" s="12"/>
      <c r="C6" s="6"/>
      <c r="D6" s="15"/>
      <c r="E6" s="6"/>
      <c r="F6" s="13"/>
      <c r="G6" s="13"/>
    </row>
    <row r="7" spans="2:7" s="2" customFormat="1" ht="118.5" customHeight="1" thickBot="1" x14ac:dyDescent="0.2">
      <c r="B7" s="104"/>
      <c r="C7" s="86" t="s">
        <v>427</v>
      </c>
      <c r="D7" s="57" t="s">
        <v>52</v>
      </c>
      <c r="E7" s="90" t="s">
        <v>696</v>
      </c>
      <c r="F7" s="91" t="s">
        <v>39</v>
      </c>
      <c r="G7" s="91" t="s">
        <v>53</v>
      </c>
    </row>
    <row r="8" spans="2:7" ht="15.75" customHeight="1" thickTop="1" x14ac:dyDescent="0.15">
      <c r="B8" s="108" t="s">
        <v>428</v>
      </c>
      <c r="C8" s="109"/>
      <c r="D8" s="54">
        <v>15922</v>
      </c>
      <c r="E8" s="46">
        <v>6322</v>
      </c>
      <c r="F8" s="28">
        <v>8667</v>
      </c>
      <c r="G8" s="28">
        <v>933</v>
      </c>
    </row>
    <row r="9" spans="2:7" ht="15.75" customHeight="1" x14ac:dyDescent="0.15">
      <c r="B9" s="150"/>
      <c r="C9" s="109"/>
      <c r="D9" s="87">
        <v>100</v>
      </c>
      <c r="E9" s="70">
        <v>39.700000000000003</v>
      </c>
      <c r="F9" s="36">
        <v>54.4</v>
      </c>
      <c r="G9" s="36">
        <v>5.9</v>
      </c>
    </row>
    <row r="10" spans="2:7" ht="15.75" customHeight="1" x14ac:dyDescent="0.15">
      <c r="B10" s="151" t="s">
        <v>1293</v>
      </c>
      <c r="C10" s="146" t="s">
        <v>690</v>
      </c>
      <c r="D10" s="51">
        <v>3077</v>
      </c>
      <c r="E10" s="48">
        <v>1584</v>
      </c>
      <c r="F10" s="40">
        <v>1434</v>
      </c>
      <c r="G10" s="40">
        <v>59</v>
      </c>
    </row>
    <row r="11" spans="2:7" ht="15.75" customHeight="1" x14ac:dyDescent="0.15">
      <c r="B11" s="152"/>
      <c r="C11" s="147"/>
      <c r="D11" s="53">
        <v>100</v>
      </c>
      <c r="E11" s="49">
        <v>51.5</v>
      </c>
      <c r="F11" s="35">
        <v>46.6</v>
      </c>
      <c r="G11" s="35">
        <v>1.9</v>
      </c>
    </row>
    <row r="12" spans="2:7" ht="15.75" customHeight="1" x14ac:dyDescent="0.15">
      <c r="B12" s="152"/>
      <c r="C12" s="148" t="s">
        <v>691</v>
      </c>
      <c r="D12" s="54">
        <v>11444</v>
      </c>
      <c r="E12" s="46">
        <v>4440</v>
      </c>
      <c r="F12" s="28">
        <v>6900</v>
      </c>
      <c r="G12" s="28">
        <v>104</v>
      </c>
    </row>
    <row r="13" spans="2:7" ht="15.75" customHeight="1" x14ac:dyDescent="0.15">
      <c r="B13" s="153"/>
      <c r="C13" s="154"/>
      <c r="D13" s="105">
        <v>100</v>
      </c>
      <c r="E13" s="68">
        <v>38.799999999999997</v>
      </c>
      <c r="F13" s="11">
        <v>60.3</v>
      </c>
      <c r="G13" s="11">
        <v>0.9</v>
      </c>
    </row>
  </sheetData>
  <mergeCells count="4">
    <mergeCell ref="B8:C9"/>
    <mergeCell ref="B10:B13"/>
    <mergeCell ref="C10:C11"/>
    <mergeCell ref="C12:C13"/>
  </mergeCells>
  <phoneticPr fontId="2"/>
  <conditionalFormatting sqref="E9:G9">
    <cfRule type="top10" dxfId="1134" priority="1199" rank="1"/>
  </conditionalFormatting>
  <conditionalFormatting sqref="E11:G11">
    <cfRule type="top10" dxfId="1133" priority="1200" rank="1"/>
  </conditionalFormatting>
  <conditionalFormatting sqref="E13:G13">
    <cfRule type="top10" dxfId="1132" priority="1201" rank="1"/>
  </conditionalFormatting>
  <pageMargins left="0.7" right="0.7" top="0.75" bottom="0.75" header="0.3" footer="0.3"/>
  <pageSetup paperSize="9" orientation="landscape" r:id="rId1"/>
  <headerFooter>
    <oddFooter>&amp;C&amp;P</oddFooter>
  </headerFooter>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7" ht="15.75" customHeight="1" x14ac:dyDescent="0.15">
      <c r="B2" s="1" t="s">
        <v>698</v>
      </c>
    </row>
    <row r="3" spans="2:7" ht="15.75" customHeight="1" x14ac:dyDescent="0.15">
      <c r="B3" s="1" t="s">
        <v>721</v>
      </c>
    </row>
    <row r="4" spans="2:7" ht="15.75" customHeight="1" x14ac:dyDescent="0.15">
      <c r="B4" s="1" t="s">
        <v>709</v>
      </c>
    </row>
    <row r="6" spans="2:7" ht="6" customHeight="1" x14ac:dyDescent="0.15">
      <c r="B6" s="12"/>
      <c r="C6" s="6"/>
      <c r="D6" s="15"/>
      <c r="E6" s="6"/>
      <c r="F6" s="13"/>
      <c r="G6" s="13"/>
    </row>
    <row r="7" spans="2:7" s="2" customFormat="1" ht="118.5" customHeight="1" thickBot="1" x14ac:dyDescent="0.2">
      <c r="B7" s="104"/>
      <c r="C7" s="86" t="s">
        <v>427</v>
      </c>
      <c r="D7" s="57" t="s">
        <v>52</v>
      </c>
      <c r="E7" s="90" t="s">
        <v>696</v>
      </c>
      <c r="F7" s="91" t="s">
        <v>39</v>
      </c>
      <c r="G7" s="91" t="s">
        <v>53</v>
      </c>
    </row>
    <row r="8" spans="2:7" ht="15.75" customHeight="1" thickTop="1" x14ac:dyDescent="0.15">
      <c r="B8" s="108" t="s">
        <v>428</v>
      </c>
      <c r="C8" s="109"/>
      <c r="D8" s="54">
        <v>15922</v>
      </c>
      <c r="E8" s="46">
        <v>12218</v>
      </c>
      <c r="F8" s="28">
        <v>2718</v>
      </c>
      <c r="G8" s="28">
        <v>986</v>
      </c>
    </row>
    <row r="9" spans="2:7" ht="15.75" customHeight="1" x14ac:dyDescent="0.15">
      <c r="B9" s="150"/>
      <c r="C9" s="109"/>
      <c r="D9" s="87">
        <v>100</v>
      </c>
      <c r="E9" s="70">
        <v>76.7</v>
      </c>
      <c r="F9" s="36">
        <v>17.100000000000001</v>
      </c>
      <c r="G9" s="36">
        <v>6.2</v>
      </c>
    </row>
    <row r="10" spans="2:7" ht="15.75" customHeight="1" x14ac:dyDescent="0.15">
      <c r="B10" s="151" t="s">
        <v>1293</v>
      </c>
      <c r="C10" s="146" t="s">
        <v>690</v>
      </c>
      <c r="D10" s="51">
        <v>3077</v>
      </c>
      <c r="E10" s="48">
        <v>2412</v>
      </c>
      <c r="F10" s="40">
        <v>600</v>
      </c>
      <c r="G10" s="40">
        <v>65</v>
      </c>
    </row>
    <row r="11" spans="2:7" ht="15.75" customHeight="1" x14ac:dyDescent="0.15">
      <c r="B11" s="152"/>
      <c r="C11" s="147"/>
      <c r="D11" s="53">
        <v>100</v>
      </c>
      <c r="E11" s="49">
        <v>78.400000000000006</v>
      </c>
      <c r="F11" s="35">
        <v>19.5</v>
      </c>
      <c r="G11" s="35">
        <v>2.1</v>
      </c>
    </row>
    <row r="12" spans="2:7" ht="15.75" customHeight="1" x14ac:dyDescent="0.15">
      <c r="B12" s="152"/>
      <c r="C12" s="148" t="s">
        <v>691</v>
      </c>
      <c r="D12" s="54">
        <v>11444</v>
      </c>
      <c r="E12" s="46">
        <v>9339</v>
      </c>
      <c r="F12" s="28">
        <v>1952</v>
      </c>
      <c r="G12" s="28">
        <v>153</v>
      </c>
    </row>
    <row r="13" spans="2:7" ht="15.75" customHeight="1" x14ac:dyDescent="0.15">
      <c r="B13" s="153"/>
      <c r="C13" s="154"/>
      <c r="D13" s="105">
        <v>100</v>
      </c>
      <c r="E13" s="68">
        <v>81.599999999999994</v>
      </c>
      <c r="F13" s="11">
        <v>17.100000000000001</v>
      </c>
      <c r="G13" s="11">
        <v>1.3</v>
      </c>
    </row>
  </sheetData>
  <mergeCells count="4">
    <mergeCell ref="B8:C9"/>
    <mergeCell ref="B10:B13"/>
    <mergeCell ref="C10:C11"/>
    <mergeCell ref="C12:C13"/>
  </mergeCells>
  <phoneticPr fontId="2"/>
  <conditionalFormatting sqref="E9:G9">
    <cfRule type="top10" dxfId="1131" priority="1202" rank="1"/>
  </conditionalFormatting>
  <conditionalFormatting sqref="E11:G11">
    <cfRule type="top10" dxfId="1130" priority="1203" rank="1"/>
  </conditionalFormatting>
  <conditionalFormatting sqref="E13:G13">
    <cfRule type="top10" dxfId="1129" priority="1204" rank="1"/>
  </conditionalFormatting>
  <pageMargins left="0.7" right="0.7" top="0.75" bottom="0.75" header="0.3" footer="0.3"/>
  <pageSetup paperSize="9" orientation="landscape" r:id="rId1"/>
  <headerFooter>
    <oddFooter>&amp;C&amp;P</oddFooter>
  </headerFooter>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10" ht="15.75" customHeight="1" x14ac:dyDescent="0.15">
      <c r="B2" s="1" t="s">
        <v>698</v>
      </c>
    </row>
    <row r="3" spans="2:10" ht="15.75" customHeight="1" x14ac:dyDescent="0.15">
      <c r="B3" s="1" t="s">
        <v>721</v>
      </c>
    </row>
    <row r="4" spans="2:10" ht="15.75" customHeight="1" x14ac:dyDescent="0.15">
      <c r="B4" s="1" t="s">
        <v>710</v>
      </c>
    </row>
    <row r="6" spans="2:10" ht="6" customHeight="1" x14ac:dyDescent="0.15">
      <c r="B6" s="12"/>
      <c r="C6" s="6"/>
      <c r="D6" s="15"/>
      <c r="E6" s="6"/>
      <c r="F6" s="13"/>
      <c r="G6" s="13"/>
      <c r="H6" s="73"/>
      <c r="I6" s="73"/>
      <c r="J6" s="73"/>
    </row>
    <row r="7" spans="2:10" s="2" customFormat="1" ht="118.5" customHeight="1" thickBot="1" x14ac:dyDescent="0.2">
      <c r="B7" s="104"/>
      <c r="C7" s="86" t="s">
        <v>427</v>
      </c>
      <c r="D7" s="57" t="s">
        <v>52</v>
      </c>
      <c r="E7" s="90" t="s">
        <v>697</v>
      </c>
      <c r="F7" s="91" t="s">
        <v>232</v>
      </c>
      <c r="G7" s="91" t="s">
        <v>233</v>
      </c>
      <c r="H7" s="91" t="s">
        <v>234</v>
      </c>
      <c r="I7" s="91" t="s">
        <v>235</v>
      </c>
      <c r="J7" s="91" t="s">
        <v>53</v>
      </c>
    </row>
    <row r="8" spans="2:10" ht="15.75" customHeight="1" thickTop="1" x14ac:dyDescent="0.15">
      <c r="B8" s="108" t="s">
        <v>428</v>
      </c>
      <c r="C8" s="109"/>
      <c r="D8" s="54">
        <v>15922</v>
      </c>
      <c r="E8" s="46">
        <v>8060</v>
      </c>
      <c r="F8" s="28">
        <v>2706</v>
      </c>
      <c r="G8" s="28">
        <v>1586</v>
      </c>
      <c r="H8" s="28">
        <v>1162</v>
      </c>
      <c r="I8" s="28">
        <v>1757</v>
      </c>
      <c r="J8" s="28">
        <v>651</v>
      </c>
    </row>
    <row r="9" spans="2:10" ht="15.75" customHeight="1" x14ac:dyDescent="0.15">
      <c r="B9" s="150"/>
      <c r="C9" s="109"/>
      <c r="D9" s="87">
        <v>100</v>
      </c>
      <c r="E9" s="70">
        <v>50.6</v>
      </c>
      <c r="F9" s="36">
        <v>17</v>
      </c>
      <c r="G9" s="36">
        <v>10</v>
      </c>
      <c r="H9" s="36">
        <v>7.3</v>
      </c>
      <c r="I9" s="36">
        <v>11</v>
      </c>
      <c r="J9" s="36">
        <v>4.0999999999999996</v>
      </c>
    </row>
    <row r="10" spans="2:10" ht="15.75" customHeight="1" x14ac:dyDescent="0.15">
      <c r="B10" s="151" t="s">
        <v>1293</v>
      </c>
      <c r="C10" s="146" t="s">
        <v>690</v>
      </c>
      <c r="D10" s="51">
        <v>3077</v>
      </c>
      <c r="E10" s="48">
        <v>1532</v>
      </c>
      <c r="F10" s="40">
        <v>477</v>
      </c>
      <c r="G10" s="40">
        <v>310</v>
      </c>
      <c r="H10" s="40">
        <v>239</v>
      </c>
      <c r="I10" s="40">
        <v>461</v>
      </c>
      <c r="J10" s="40">
        <v>58</v>
      </c>
    </row>
    <row r="11" spans="2:10" ht="15.75" customHeight="1" x14ac:dyDescent="0.15">
      <c r="B11" s="152"/>
      <c r="C11" s="147"/>
      <c r="D11" s="53">
        <v>100</v>
      </c>
      <c r="E11" s="49">
        <v>49.8</v>
      </c>
      <c r="F11" s="35">
        <v>15.5</v>
      </c>
      <c r="G11" s="35">
        <v>10.1</v>
      </c>
      <c r="H11" s="35">
        <v>7.8</v>
      </c>
      <c r="I11" s="35">
        <v>15</v>
      </c>
      <c r="J11" s="35">
        <v>1.9</v>
      </c>
    </row>
    <row r="12" spans="2:10" ht="15.75" customHeight="1" x14ac:dyDescent="0.15">
      <c r="B12" s="152"/>
      <c r="C12" s="148" t="s">
        <v>691</v>
      </c>
      <c r="D12" s="54">
        <v>11444</v>
      </c>
      <c r="E12" s="46">
        <v>6076</v>
      </c>
      <c r="F12" s="28">
        <v>2069</v>
      </c>
      <c r="G12" s="28">
        <v>1171</v>
      </c>
      <c r="H12" s="28">
        <v>844</v>
      </c>
      <c r="I12" s="28">
        <v>1163</v>
      </c>
      <c r="J12" s="28">
        <v>121</v>
      </c>
    </row>
    <row r="13" spans="2:10" ht="15.75" customHeight="1" x14ac:dyDescent="0.15">
      <c r="B13" s="153"/>
      <c r="C13" s="154"/>
      <c r="D13" s="105">
        <v>100</v>
      </c>
      <c r="E13" s="68">
        <v>53.1</v>
      </c>
      <c r="F13" s="11">
        <v>18.100000000000001</v>
      </c>
      <c r="G13" s="11">
        <v>10.199999999999999</v>
      </c>
      <c r="H13" s="11">
        <v>7.4</v>
      </c>
      <c r="I13" s="11">
        <v>10.199999999999999</v>
      </c>
      <c r="J13" s="11">
        <v>1.1000000000000001</v>
      </c>
    </row>
  </sheetData>
  <mergeCells count="4">
    <mergeCell ref="B8:C9"/>
    <mergeCell ref="B10:B13"/>
    <mergeCell ref="C10:C11"/>
    <mergeCell ref="C12:C13"/>
  </mergeCells>
  <phoneticPr fontId="2"/>
  <conditionalFormatting sqref="E9:J9">
    <cfRule type="top10" dxfId="1128" priority="2449" rank="1"/>
  </conditionalFormatting>
  <conditionalFormatting sqref="E11:J11">
    <cfRule type="top10" dxfId="1127" priority="2450" rank="1"/>
  </conditionalFormatting>
  <conditionalFormatting sqref="E13:J13">
    <cfRule type="top10" dxfId="1126" priority="2451" rank="1"/>
  </conditionalFormatting>
  <pageMargins left="0.7" right="0.7" top="0.75" bottom="0.75" header="0.3" footer="0.3"/>
  <pageSetup paperSize="9" orientation="landscape" r:id="rId1"/>
  <headerFooter>
    <oddFooter>&amp;C&amp;P</oddFooter>
  </headerFooter>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showGridLines="0" zoomScaleNormal="100" workbookViewId="0"/>
  </sheetViews>
  <sheetFormatPr defaultColWidth="8.625" defaultRowHeight="15.75" customHeight="1" x14ac:dyDescent="0.15"/>
  <cols>
    <col min="1" max="1" width="6.125" style="1" customWidth="1"/>
    <col min="2" max="2" width="8.5" style="1" customWidth="1"/>
    <col min="3" max="3" width="20.625" style="1" customWidth="1"/>
    <col min="4" max="16384" width="8.625" style="1"/>
  </cols>
  <sheetData>
    <row r="2" spans="2:8" ht="15.75" customHeight="1" x14ac:dyDescent="0.15">
      <c r="B2" s="1" t="s">
        <v>698</v>
      </c>
    </row>
    <row r="3" spans="2:8" ht="15.75" customHeight="1" x14ac:dyDescent="0.15">
      <c r="B3" s="1" t="s">
        <v>721</v>
      </c>
    </row>
    <row r="4" spans="2:8" ht="15.75" customHeight="1" x14ac:dyDescent="0.15">
      <c r="B4" s="1" t="s">
        <v>711</v>
      </c>
    </row>
    <row r="6" spans="2:8" ht="6" customHeight="1" x14ac:dyDescent="0.15">
      <c r="B6" s="12"/>
      <c r="C6" s="6"/>
      <c r="D6" s="15"/>
      <c r="E6" s="6"/>
      <c r="F6" s="13"/>
      <c r="G6" s="13"/>
      <c r="H6" s="73"/>
    </row>
    <row r="7" spans="2:8" s="2" customFormat="1" ht="118.5" customHeight="1" thickBot="1" x14ac:dyDescent="0.2">
      <c r="B7" s="104"/>
      <c r="C7" s="86" t="s">
        <v>427</v>
      </c>
      <c r="D7" s="57" t="s">
        <v>52</v>
      </c>
      <c r="E7" s="90" t="s">
        <v>715</v>
      </c>
      <c r="F7" s="91" t="s">
        <v>1</v>
      </c>
      <c r="G7" s="91" t="s">
        <v>217</v>
      </c>
      <c r="H7" s="91" t="s">
        <v>53</v>
      </c>
    </row>
    <row r="8" spans="2:8" ht="15.75" customHeight="1" thickTop="1" x14ac:dyDescent="0.15">
      <c r="B8" s="108" t="s">
        <v>428</v>
      </c>
      <c r="C8" s="109"/>
      <c r="D8" s="54">
        <v>15922</v>
      </c>
      <c r="E8" s="46">
        <v>4808</v>
      </c>
      <c r="F8" s="28">
        <v>1447</v>
      </c>
      <c r="G8" s="28">
        <v>9180</v>
      </c>
      <c r="H8" s="28">
        <v>487</v>
      </c>
    </row>
    <row r="9" spans="2:8" ht="15.75" customHeight="1" x14ac:dyDescent="0.15">
      <c r="B9" s="150"/>
      <c r="C9" s="109"/>
      <c r="D9" s="87">
        <v>100</v>
      </c>
      <c r="E9" s="70">
        <v>30.2</v>
      </c>
      <c r="F9" s="36">
        <v>9.1</v>
      </c>
      <c r="G9" s="36">
        <v>57.7</v>
      </c>
      <c r="H9" s="36">
        <v>3.1</v>
      </c>
    </row>
    <row r="10" spans="2:8" ht="15.75" customHeight="1" x14ac:dyDescent="0.15">
      <c r="B10" s="151" t="s">
        <v>1293</v>
      </c>
      <c r="C10" s="146" t="s">
        <v>690</v>
      </c>
      <c r="D10" s="51">
        <v>3077</v>
      </c>
      <c r="E10" s="48">
        <v>860</v>
      </c>
      <c r="F10" s="40">
        <v>311</v>
      </c>
      <c r="G10" s="40">
        <v>1864</v>
      </c>
      <c r="H10" s="40">
        <v>42</v>
      </c>
    </row>
    <row r="11" spans="2:8" ht="15.75" customHeight="1" x14ac:dyDescent="0.15">
      <c r="B11" s="152"/>
      <c r="C11" s="147"/>
      <c r="D11" s="53">
        <v>100</v>
      </c>
      <c r="E11" s="49">
        <v>27.9</v>
      </c>
      <c r="F11" s="35">
        <v>10.1</v>
      </c>
      <c r="G11" s="35">
        <v>60.6</v>
      </c>
      <c r="H11" s="35">
        <v>1.4</v>
      </c>
    </row>
    <row r="12" spans="2:8" ht="15.75" customHeight="1" x14ac:dyDescent="0.15">
      <c r="B12" s="152"/>
      <c r="C12" s="148" t="s">
        <v>691</v>
      </c>
      <c r="D12" s="54">
        <v>11444</v>
      </c>
      <c r="E12" s="46">
        <v>3665</v>
      </c>
      <c r="F12" s="28">
        <v>1050</v>
      </c>
      <c r="G12" s="28">
        <v>6624</v>
      </c>
      <c r="H12" s="28">
        <v>105</v>
      </c>
    </row>
    <row r="13" spans="2:8" ht="15.75" customHeight="1" x14ac:dyDescent="0.15">
      <c r="B13" s="153"/>
      <c r="C13" s="154"/>
      <c r="D13" s="105">
        <v>100</v>
      </c>
      <c r="E13" s="68">
        <v>32</v>
      </c>
      <c r="F13" s="11">
        <v>9.1999999999999993</v>
      </c>
      <c r="G13" s="11">
        <v>57.9</v>
      </c>
      <c r="H13" s="11">
        <v>0.9</v>
      </c>
    </row>
  </sheetData>
  <mergeCells count="4">
    <mergeCell ref="B8:C9"/>
    <mergeCell ref="B10:B13"/>
    <mergeCell ref="C10:C11"/>
    <mergeCell ref="C12:C13"/>
  </mergeCells>
  <phoneticPr fontId="2"/>
  <conditionalFormatting sqref="E9:H9">
    <cfRule type="top10" dxfId="1125" priority="1208" rank="1"/>
  </conditionalFormatting>
  <conditionalFormatting sqref="E11:H11">
    <cfRule type="top10" dxfId="1124" priority="1209" rank="1"/>
  </conditionalFormatting>
  <conditionalFormatting sqref="E13:H13">
    <cfRule type="top10" dxfId="1123" priority="1210" rank="1"/>
  </conditionalFormatting>
  <pageMargins left="0.7" right="0.7" top="0.75" bottom="0.75" header="0.3" footer="0.3"/>
  <pageSetup paperSize="9" orientation="landscape" r:id="rId1"/>
  <headerFooter>
    <oddFooter>&amp;C&amp;P</oddFooter>
  </headerFooter>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732</v>
      </c>
    </row>
    <row r="3" spans="2:15" ht="15.75" customHeight="1" x14ac:dyDescent="0.15">
      <c r="B3" s="1" t="s">
        <v>547</v>
      </c>
    </row>
    <row r="4" spans="2:15" ht="15.75" customHeight="1" x14ac:dyDescent="0.15">
      <c r="B4" s="1" t="s">
        <v>733</v>
      </c>
    </row>
    <row r="5" spans="2:15" ht="15.75" customHeight="1" x14ac:dyDescent="0.15">
      <c r="B5" s="1" t="s">
        <v>734</v>
      </c>
    </row>
    <row r="6" spans="2:15" ht="4.5" customHeight="1" x14ac:dyDescent="0.15">
      <c r="B6" s="12"/>
      <c r="C6" s="6"/>
      <c r="D6" s="15"/>
      <c r="E6" s="73"/>
      <c r="F6" s="13"/>
      <c r="G6" s="13"/>
      <c r="H6" s="13"/>
      <c r="I6" s="13"/>
      <c r="J6" s="13"/>
      <c r="K6" s="13"/>
      <c r="L6" s="13"/>
      <c r="M6" s="13"/>
      <c r="N6" s="13"/>
      <c r="O6" s="13"/>
    </row>
    <row r="7" spans="2:15" s="2" customFormat="1" ht="118.5" customHeight="1" thickBot="1" x14ac:dyDescent="0.2">
      <c r="B7" s="25"/>
      <c r="C7" s="5" t="s">
        <v>427</v>
      </c>
      <c r="D7" s="19" t="s">
        <v>52</v>
      </c>
      <c r="E7" s="22" t="s">
        <v>724</v>
      </c>
      <c r="F7" s="23" t="s">
        <v>171</v>
      </c>
      <c r="G7" s="23" t="s">
        <v>172</v>
      </c>
      <c r="H7" s="23" t="s">
        <v>173</v>
      </c>
      <c r="I7" s="23" t="s">
        <v>174</v>
      </c>
      <c r="J7" s="23" t="s">
        <v>40</v>
      </c>
      <c r="K7" s="23" t="s">
        <v>175</v>
      </c>
      <c r="L7" s="23" t="s">
        <v>176</v>
      </c>
      <c r="M7" s="23" t="s">
        <v>44</v>
      </c>
      <c r="N7" s="23" t="s">
        <v>17</v>
      </c>
      <c r="O7" s="23" t="s">
        <v>53</v>
      </c>
    </row>
    <row r="8" spans="2:15" ht="15.75" customHeight="1" thickTop="1" x14ac:dyDescent="0.15">
      <c r="B8" s="108" t="s">
        <v>428</v>
      </c>
      <c r="C8" s="109"/>
      <c r="D8" s="16">
        <v>3148</v>
      </c>
      <c r="E8" s="46">
        <v>1709</v>
      </c>
      <c r="F8" s="28">
        <v>1208</v>
      </c>
      <c r="G8" s="28">
        <v>905</v>
      </c>
      <c r="H8" s="28">
        <v>416</v>
      </c>
      <c r="I8" s="28">
        <v>668</v>
      </c>
      <c r="J8" s="28">
        <v>284</v>
      </c>
      <c r="K8" s="28">
        <v>327</v>
      </c>
      <c r="L8" s="28">
        <v>650</v>
      </c>
      <c r="M8" s="28">
        <v>96</v>
      </c>
      <c r="N8" s="28">
        <v>68</v>
      </c>
      <c r="O8" s="28">
        <v>181</v>
      </c>
    </row>
    <row r="9" spans="2:15" ht="15.75" customHeight="1" x14ac:dyDescent="0.15">
      <c r="B9" s="110"/>
      <c r="C9" s="111"/>
      <c r="D9" s="18">
        <v>100</v>
      </c>
      <c r="E9" s="68">
        <v>54.3</v>
      </c>
      <c r="F9" s="11">
        <v>38.4</v>
      </c>
      <c r="G9" s="11">
        <v>28.7</v>
      </c>
      <c r="H9" s="11">
        <v>13.2</v>
      </c>
      <c r="I9" s="11">
        <v>21.2</v>
      </c>
      <c r="J9" s="11">
        <v>9</v>
      </c>
      <c r="K9" s="11">
        <v>10.4</v>
      </c>
      <c r="L9" s="11">
        <v>20.6</v>
      </c>
      <c r="M9" s="11">
        <v>3</v>
      </c>
      <c r="N9" s="11">
        <v>2.2000000000000002</v>
      </c>
      <c r="O9" s="11">
        <v>5.7</v>
      </c>
    </row>
    <row r="10" spans="2:15" ht="15.75" customHeight="1" x14ac:dyDescent="0.15">
      <c r="B10" s="117" t="s">
        <v>429</v>
      </c>
      <c r="C10" s="162" t="s">
        <v>2</v>
      </c>
      <c r="D10" s="16">
        <v>1512</v>
      </c>
      <c r="E10" s="46">
        <v>846</v>
      </c>
      <c r="F10" s="28">
        <v>532</v>
      </c>
      <c r="G10" s="28">
        <v>408</v>
      </c>
      <c r="H10" s="28">
        <v>127</v>
      </c>
      <c r="I10" s="28">
        <v>318</v>
      </c>
      <c r="J10" s="28">
        <v>129</v>
      </c>
      <c r="K10" s="28">
        <v>142</v>
      </c>
      <c r="L10" s="28">
        <v>324</v>
      </c>
      <c r="M10" s="28">
        <v>40</v>
      </c>
      <c r="N10" s="28">
        <v>35</v>
      </c>
      <c r="O10" s="28">
        <v>99</v>
      </c>
    </row>
    <row r="11" spans="2:15" ht="15.75" customHeight="1" x14ac:dyDescent="0.15">
      <c r="B11" s="116"/>
      <c r="C11" s="163"/>
      <c r="D11" s="33">
        <v>100</v>
      </c>
      <c r="E11" s="49">
        <v>56</v>
      </c>
      <c r="F11" s="35">
        <v>35.200000000000003</v>
      </c>
      <c r="G11" s="35">
        <v>27</v>
      </c>
      <c r="H11" s="35">
        <v>8.4</v>
      </c>
      <c r="I11" s="35">
        <v>21</v>
      </c>
      <c r="J11" s="35">
        <v>8.5</v>
      </c>
      <c r="K11" s="35">
        <v>9.4</v>
      </c>
      <c r="L11" s="35">
        <v>21.4</v>
      </c>
      <c r="M11" s="35">
        <v>2.6</v>
      </c>
      <c r="N11" s="35">
        <v>2.2999999999999998</v>
      </c>
      <c r="O11" s="35">
        <v>6.5</v>
      </c>
    </row>
    <row r="12" spans="2:15" ht="15.75" customHeight="1" x14ac:dyDescent="0.15">
      <c r="B12" s="116"/>
      <c r="C12" s="162" t="s">
        <v>3</v>
      </c>
      <c r="D12" s="16">
        <v>1614</v>
      </c>
      <c r="E12" s="46">
        <v>853</v>
      </c>
      <c r="F12" s="28">
        <v>668</v>
      </c>
      <c r="G12" s="28">
        <v>491</v>
      </c>
      <c r="H12" s="28">
        <v>289</v>
      </c>
      <c r="I12" s="28">
        <v>346</v>
      </c>
      <c r="J12" s="28">
        <v>155</v>
      </c>
      <c r="K12" s="28">
        <v>183</v>
      </c>
      <c r="L12" s="28">
        <v>323</v>
      </c>
      <c r="M12" s="28">
        <v>53</v>
      </c>
      <c r="N12" s="28">
        <v>31</v>
      </c>
      <c r="O12" s="28">
        <v>80</v>
      </c>
    </row>
    <row r="13" spans="2:15" ht="15.75" customHeight="1" x14ac:dyDescent="0.15">
      <c r="B13" s="118"/>
      <c r="C13" s="162"/>
      <c r="D13" s="71">
        <v>100</v>
      </c>
      <c r="E13" s="70">
        <v>52.9</v>
      </c>
      <c r="F13" s="36">
        <v>41.4</v>
      </c>
      <c r="G13" s="36">
        <v>30.4</v>
      </c>
      <c r="H13" s="36">
        <v>17.899999999999999</v>
      </c>
      <c r="I13" s="36">
        <v>21.4</v>
      </c>
      <c r="J13" s="36">
        <v>9.6</v>
      </c>
      <c r="K13" s="36">
        <v>11.3</v>
      </c>
      <c r="L13" s="36">
        <v>20</v>
      </c>
      <c r="M13" s="36">
        <v>3.3</v>
      </c>
      <c r="N13" s="36">
        <v>1.9</v>
      </c>
      <c r="O13" s="36">
        <v>5</v>
      </c>
    </row>
    <row r="14" spans="2:15" ht="15.75" customHeight="1" x14ac:dyDescent="0.15">
      <c r="B14" s="117" t="s">
        <v>4</v>
      </c>
      <c r="C14" s="115" t="s">
        <v>430</v>
      </c>
      <c r="D14" s="17">
        <v>181</v>
      </c>
      <c r="E14" s="69">
        <v>122</v>
      </c>
      <c r="F14" s="10">
        <v>45</v>
      </c>
      <c r="G14" s="10">
        <v>40</v>
      </c>
      <c r="H14" s="10">
        <v>19</v>
      </c>
      <c r="I14" s="10">
        <v>29</v>
      </c>
      <c r="J14" s="10">
        <v>17</v>
      </c>
      <c r="K14" s="10">
        <v>10</v>
      </c>
      <c r="L14" s="10">
        <v>29</v>
      </c>
      <c r="M14" s="10">
        <v>12</v>
      </c>
      <c r="N14" s="10">
        <v>3</v>
      </c>
      <c r="O14" s="10">
        <v>15</v>
      </c>
    </row>
    <row r="15" spans="2:15" ht="15.75" customHeight="1" x14ac:dyDescent="0.15">
      <c r="B15" s="116"/>
      <c r="C15" s="159"/>
      <c r="D15" s="33">
        <v>100</v>
      </c>
      <c r="E15" s="49">
        <v>67.400000000000006</v>
      </c>
      <c r="F15" s="35">
        <v>24.9</v>
      </c>
      <c r="G15" s="35">
        <v>22.1</v>
      </c>
      <c r="H15" s="35">
        <v>10.5</v>
      </c>
      <c r="I15" s="35">
        <v>16</v>
      </c>
      <c r="J15" s="35">
        <v>9.4</v>
      </c>
      <c r="K15" s="35">
        <v>5.5</v>
      </c>
      <c r="L15" s="35">
        <v>16</v>
      </c>
      <c r="M15" s="35">
        <v>6.6</v>
      </c>
      <c r="N15" s="35">
        <v>1.7</v>
      </c>
      <c r="O15" s="35">
        <v>8.3000000000000007</v>
      </c>
    </row>
    <row r="16" spans="2:15" ht="15.75" customHeight="1" x14ac:dyDescent="0.15">
      <c r="B16" s="116"/>
      <c r="C16" s="160" t="s">
        <v>431</v>
      </c>
      <c r="D16" s="16">
        <v>254</v>
      </c>
      <c r="E16" s="46">
        <v>155</v>
      </c>
      <c r="F16" s="28">
        <v>60</v>
      </c>
      <c r="G16" s="28">
        <v>55</v>
      </c>
      <c r="H16" s="28">
        <v>41</v>
      </c>
      <c r="I16" s="28">
        <v>54</v>
      </c>
      <c r="J16" s="28">
        <v>22</v>
      </c>
      <c r="K16" s="28">
        <v>19</v>
      </c>
      <c r="L16" s="28">
        <v>44</v>
      </c>
      <c r="M16" s="28">
        <v>6</v>
      </c>
      <c r="N16" s="28">
        <v>14</v>
      </c>
      <c r="O16" s="28">
        <v>14</v>
      </c>
    </row>
    <row r="17" spans="2:15" ht="15.75" customHeight="1" x14ac:dyDescent="0.15">
      <c r="B17" s="116"/>
      <c r="C17" s="159"/>
      <c r="D17" s="33">
        <v>100</v>
      </c>
      <c r="E17" s="49">
        <v>61</v>
      </c>
      <c r="F17" s="35">
        <v>23.6</v>
      </c>
      <c r="G17" s="35">
        <v>21.7</v>
      </c>
      <c r="H17" s="35">
        <v>16.100000000000001</v>
      </c>
      <c r="I17" s="35">
        <v>21.3</v>
      </c>
      <c r="J17" s="35">
        <v>8.6999999999999993</v>
      </c>
      <c r="K17" s="35">
        <v>7.5</v>
      </c>
      <c r="L17" s="35">
        <v>17.3</v>
      </c>
      <c r="M17" s="35">
        <v>2.4</v>
      </c>
      <c r="N17" s="35">
        <v>5.5</v>
      </c>
      <c r="O17" s="35">
        <v>5.5</v>
      </c>
    </row>
    <row r="18" spans="2:15" ht="15.75" customHeight="1" x14ac:dyDescent="0.15">
      <c r="B18" s="116"/>
      <c r="C18" s="160" t="s">
        <v>432</v>
      </c>
      <c r="D18" s="16">
        <v>322</v>
      </c>
      <c r="E18" s="46">
        <v>194</v>
      </c>
      <c r="F18" s="28">
        <v>88</v>
      </c>
      <c r="G18" s="28">
        <v>81</v>
      </c>
      <c r="H18" s="28">
        <v>45</v>
      </c>
      <c r="I18" s="28">
        <v>61</v>
      </c>
      <c r="J18" s="28">
        <v>24</v>
      </c>
      <c r="K18" s="28">
        <v>25</v>
      </c>
      <c r="L18" s="28">
        <v>53</v>
      </c>
      <c r="M18" s="28">
        <v>12</v>
      </c>
      <c r="N18" s="28">
        <v>7</v>
      </c>
      <c r="O18" s="28">
        <v>18</v>
      </c>
    </row>
    <row r="19" spans="2:15" ht="15.75" customHeight="1" x14ac:dyDescent="0.15">
      <c r="B19" s="116"/>
      <c r="C19" s="159"/>
      <c r="D19" s="33">
        <v>100</v>
      </c>
      <c r="E19" s="49">
        <v>60.2</v>
      </c>
      <c r="F19" s="35">
        <v>27.3</v>
      </c>
      <c r="G19" s="35">
        <v>25.2</v>
      </c>
      <c r="H19" s="35">
        <v>14</v>
      </c>
      <c r="I19" s="35">
        <v>18.899999999999999</v>
      </c>
      <c r="J19" s="35">
        <v>7.5</v>
      </c>
      <c r="K19" s="35">
        <v>7.8</v>
      </c>
      <c r="L19" s="35">
        <v>16.5</v>
      </c>
      <c r="M19" s="35">
        <v>3.7</v>
      </c>
      <c r="N19" s="35">
        <v>2.2000000000000002</v>
      </c>
      <c r="O19" s="35">
        <v>5.6</v>
      </c>
    </row>
    <row r="20" spans="2:15" ht="15.75" customHeight="1" x14ac:dyDescent="0.15">
      <c r="B20" s="116"/>
      <c r="C20" s="158" t="s">
        <v>433</v>
      </c>
      <c r="D20" s="72">
        <v>436</v>
      </c>
      <c r="E20" s="50">
        <v>269</v>
      </c>
      <c r="F20" s="38">
        <v>138</v>
      </c>
      <c r="G20" s="38">
        <v>118</v>
      </c>
      <c r="H20" s="38">
        <v>41</v>
      </c>
      <c r="I20" s="38">
        <v>89</v>
      </c>
      <c r="J20" s="38">
        <v>31</v>
      </c>
      <c r="K20" s="38">
        <v>36</v>
      </c>
      <c r="L20" s="38">
        <v>89</v>
      </c>
      <c r="M20" s="38">
        <v>13</v>
      </c>
      <c r="N20" s="38">
        <v>3</v>
      </c>
      <c r="O20" s="38">
        <v>28</v>
      </c>
    </row>
    <row r="21" spans="2:15" ht="15.75" customHeight="1" x14ac:dyDescent="0.15">
      <c r="B21" s="116"/>
      <c r="C21" s="159"/>
      <c r="D21" s="33">
        <v>100</v>
      </c>
      <c r="E21" s="49">
        <v>61.7</v>
      </c>
      <c r="F21" s="35">
        <v>31.7</v>
      </c>
      <c r="G21" s="35">
        <v>27.1</v>
      </c>
      <c r="H21" s="35">
        <v>9.4</v>
      </c>
      <c r="I21" s="35">
        <v>20.399999999999999</v>
      </c>
      <c r="J21" s="35">
        <v>7.1</v>
      </c>
      <c r="K21" s="35">
        <v>8.3000000000000007</v>
      </c>
      <c r="L21" s="35">
        <v>20.399999999999999</v>
      </c>
      <c r="M21" s="35">
        <v>3</v>
      </c>
      <c r="N21" s="35">
        <v>0.7</v>
      </c>
      <c r="O21" s="35">
        <v>6.4</v>
      </c>
    </row>
    <row r="22" spans="2:15" ht="15.75" customHeight="1" x14ac:dyDescent="0.15">
      <c r="B22" s="116"/>
      <c r="C22" s="158" t="s">
        <v>434</v>
      </c>
      <c r="D22" s="72">
        <v>664</v>
      </c>
      <c r="E22" s="50">
        <v>352</v>
      </c>
      <c r="F22" s="38">
        <v>298</v>
      </c>
      <c r="G22" s="38">
        <v>192</v>
      </c>
      <c r="H22" s="38">
        <v>67</v>
      </c>
      <c r="I22" s="38">
        <v>117</v>
      </c>
      <c r="J22" s="38">
        <v>60</v>
      </c>
      <c r="K22" s="38">
        <v>79</v>
      </c>
      <c r="L22" s="38">
        <v>123</v>
      </c>
      <c r="M22" s="38">
        <v>13</v>
      </c>
      <c r="N22" s="38">
        <v>12</v>
      </c>
      <c r="O22" s="38">
        <v>41</v>
      </c>
    </row>
    <row r="23" spans="2:15" ht="15.75" customHeight="1" x14ac:dyDescent="0.15">
      <c r="B23" s="116"/>
      <c r="C23" s="159"/>
      <c r="D23" s="33">
        <v>100</v>
      </c>
      <c r="E23" s="49">
        <v>53</v>
      </c>
      <c r="F23" s="35">
        <v>44.9</v>
      </c>
      <c r="G23" s="35">
        <v>28.9</v>
      </c>
      <c r="H23" s="35">
        <v>10.1</v>
      </c>
      <c r="I23" s="35">
        <v>17.600000000000001</v>
      </c>
      <c r="J23" s="35">
        <v>9</v>
      </c>
      <c r="K23" s="35">
        <v>11.9</v>
      </c>
      <c r="L23" s="35">
        <v>18.5</v>
      </c>
      <c r="M23" s="35">
        <v>2</v>
      </c>
      <c r="N23" s="35">
        <v>1.8</v>
      </c>
      <c r="O23" s="35">
        <v>6.2</v>
      </c>
    </row>
    <row r="24" spans="2:15" ht="15.75" customHeight="1" x14ac:dyDescent="0.15">
      <c r="B24" s="116"/>
      <c r="C24" s="158" t="s">
        <v>435</v>
      </c>
      <c r="D24" s="72">
        <v>704</v>
      </c>
      <c r="E24" s="50">
        <v>330</v>
      </c>
      <c r="F24" s="38">
        <v>319</v>
      </c>
      <c r="G24" s="38">
        <v>219</v>
      </c>
      <c r="H24" s="38">
        <v>108</v>
      </c>
      <c r="I24" s="38">
        <v>167</v>
      </c>
      <c r="J24" s="38">
        <v>77</v>
      </c>
      <c r="K24" s="38">
        <v>85</v>
      </c>
      <c r="L24" s="38">
        <v>147</v>
      </c>
      <c r="M24" s="38">
        <v>22</v>
      </c>
      <c r="N24" s="38">
        <v>11</v>
      </c>
      <c r="O24" s="38">
        <v>36</v>
      </c>
    </row>
    <row r="25" spans="2:15" ht="15.75" customHeight="1" x14ac:dyDescent="0.15">
      <c r="B25" s="116"/>
      <c r="C25" s="159"/>
      <c r="D25" s="33">
        <v>100</v>
      </c>
      <c r="E25" s="49">
        <v>46.9</v>
      </c>
      <c r="F25" s="35">
        <v>45.3</v>
      </c>
      <c r="G25" s="35">
        <v>31.1</v>
      </c>
      <c r="H25" s="35">
        <v>15.3</v>
      </c>
      <c r="I25" s="35">
        <v>23.7</v>
      </c>
      <c r="J25" s="35">
        <v>10.9</v>
      </c>
      <c r="K25" s="35">
        <v>12.1</v>
      </c>
      <c r="L25" s="35">
        <v>20.9</v>
      </c>
      <c r="M25" s="35">
        <v>3.1</v>
      </c>
      <c r="N25" s="35">
        <v>1.6</v>
      </c>
      <c r="O25" s="35">
        <v>5.0999999999999996</v>
      </c>
    </row>
    <row r="26" spans="2:15" ht="15.75" customHeight="1" x14ac:dyDescent="0.15">
      <c r="B26" s="116"/>
      <c r="C26" s="160" t="s">
        <v>436</v>
      </c>
      <c r="D26" s="16">
        <v>524</v>
      </c>
      <c r="E26" s="46">
        <v>246</v>
      </c>
      <c r="F26" s="28">
        <v>239</v>
      </c>
      <c r="G26" s="28">
        <v>179</v>
      </c>
      <c r="H26" s="28">
        <v>90</v>
      </c>
      <c r="I26" s="28">
        <v>136</v>
      </c>
      <c r="J26" s="28">
        <v>47</v>
      </c>
      <c r="K26" s="28">
        <v>66</v>
      </c>
      <c r="L26" s="28">
        <v>151</v>
      </c>
      <c r="M26" s="28">
        <v>15</v>
      </c>
      <c r="N26" s="28">
        <v>15</v>
      </c>
      <c r="O26" s="28">
        <v>24</v>
      </c>
    </row>
    <row r="27" spans="2:15" ht="15.75" customHeight="1" x14ac:dyDescent="0.15">
      <c r="B27" s="118"/>
      <c r="C27" s="161"/>
      <c r="D27" s="18">
        <v>100</v>
      </c>
      <c r="E27" s="68">
        <v>46.9</v>
      </c>
      <c r="F27" s="11">
        <v>45.6</v>
      </c>
      <c r="G27" s="11">
        <v>34.200000000000003</v>
      </c>
      <c r="H27" s="11">
        <v>17.2</v>
      </c>
      <c r="I27" s="11">
        <v>26</v>
      </c>
      <c r="J27" s="11">
        <v>9</v>
      </c>
      <c r="K27" s="11">
        <v>12.6</v>
      </c>
      <c r="L27" s="11">
        <v>28.8</v>
      </c>
      <c r="M27" s="11">
        <v>2.9</v>
      </c>
      <c r="N27" s="11">
        <v>2.9</v>
      </c>
      <c r="O27" s="11">
        <v>4.5999999999999996</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O9">
    <cfRule type="top10" dxfId="1122" priority="10" rank="1"/>
  </conditionalFormatting>
  <conditionalFormatting sqref="E11:O11">
    <cfRule type="top10" dxfId="1121" priority="9" rank="1"/>
  </conditionalFormatting>
  <conditionalFormatting sqref="E13:O13">
    <cfRule type="top10" dxfId="1120" priority="8" rank="1"/>
  </conditionalFormatting>
  <conditionalFormatting sqref="E15:O15">
    <cfRule type="top10" dxfId="1119" priority="7" rank="1"/>
  </conditionalFormatting>
  <conditionalFormatting sqref="E17:O17">
    <cfRule type="top10" dxfId="1118" priority="6" rank="1"/>
  </conditionalFormatting>
  <conditionalFormatting sqref="E19:O19">
    <cfRule type="top10" dxfId="1117" priority="5" rank="1"/>
  </conditionalFormatting>
  <conditionalFormatting sqref="E21:O21">
    <cfRule type="top10" dxfId="1116" priority="4" rank="1"/>
  </conditionalFormatting>
  <conditionalFormatting sqref="E23:O23">
    <cfRule type="top10" dxfId="1115" priority="3" rank="1"/>
  </conditionalFormatting>
  <conditionalFormatting sqref="E25:O25">
    <cfRule type="top10" dxfId="1114" priority="2" rank="1"/>
  </conditionalFormatting>
  <conditionalFormatting sqref="E27:O27">
    <cfRule type="top10" dxfId="1113" priority="1" rank="1"/>
  </conditionalFormatting>
  <pageMargins left="0.7" right="0.7" top="0.75" bottom="0.75" header="0.3" footer="0.3"/>
  <pageSetup paperSize="9" scale="98" orientation="landscape" r:id="rId1"/>
  <headerFooter>
    <oddFooter>&amp;C&amp;P</oddFooter>
  </headerFooter>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9" ht="15.75" customHeight="1" x14ac:dyDescent="0.15">
      <c r="B2" s="1" t="s">
        <v>732</v>
      </c>
    </row>
    <row r="3" spans="2:9" ht="15.75" customHeight="1" x14ac:dyDescent="0.15">
      <c r="B3" s="1" t="s">
        <v>547</v>
      </c>
    </row>
    <row r="4" spans="2:9" ht="15.75" customHeight="1" x14ac:dyDescent="0.15">
      <c r="B4" s="1" t="s">
        <v>735</v>
      </c>
    </row>
    <row r="5" spans="2:9" ht="15.75" customHeight="1" x14ac:dyDescent="0.15">
      <c r="B5" s="1" t="s">
        <v>734</v>
      </c>
    </row>
    <row r="6" spans="2:9" ht="4.5" customHeight="1" x14ac:dyDescent="0.15">
      <c r="B6" s="12"/>
      <c r="C6" s="6"/>
      <c r="D6" s="15"/>
      <c r="E6" s="73"/>
      <c r="F6" s="13"/>
      <c r="G6" s="13"/>
      <c r="H6" s="13"/>
      <c r="I6" s="13"/>
    </row>
    <row r="7" spans="2:9" s="2" customFormat="1" ht="118.5" customHeight="1" thickBot="1" x14ac:dyDescent="0.2">
      <c r="B7" s="25"/>
      <c r="C7" s="5" t="s">
        <v>427</v>
      </c>
      <c r="D7" s="19" t="s">
        <v>52</v>
      </c>
      <c r="E7" s="22" t="s">
        <v>725</v>
      </c>
      <c r="F7" s="23" t="s">
        <v>177</v>
      </c>
      <c r="G7" s="23" t="s">
        <v>178</v>
      </c>
      <c r="H7" s="23" t="s">
        <v>179</v>
      </c>
      <c r="I7" s="23" t="s">
        <v>53</v>
      </c>
    </row>
    <row r="8" spans="2:9" ht="15.75" customHeight="1" thickTop="1" x14ac:dyDescent="0.15">
      <c r="B8" s="108" t="s">
        <v>428</v>
      </c>
      <c r="C8" s="109"/>
      <c r="D8" s="16">
        <v>3148</v>
      </c>
      <c r="E8" s="46">
        <v>1639</v>
      </c>
      <c r="F8" s="28">
        <v>1046</v>
      </c>
      <c r="G8" s="28">
        <v>98</v>
      </c>
      <c r="H8" s="28">
        <v>143</v>
      </c>
      <c r="I8" s="28">
        <v>222</v>
      </c>
    </row>
    <row r="9" spans="2:9" ht="15.75" customHeight="1" x14ac:dyDescent="0.15">
      <c r="B9" s="110"/>
      <c r="C9" s="111"/>
      <c r="D9" s="18">
        <v>100</v>
      </c>
      <c r="E9" s="68">
        <v>52.1</v>
      </c>
      <c r="F9" s="11">
        <v>33.200000000000003</v>
      </c>
      <c r="G9" s="11">
        <v>3.1</v>
      </c>
      <c r="H9" s="11">
        <v>4.5</v>
      </c>
      <c r="I9" s="11">
        <v>7.1</v>
      </c>
    </row>
    <row r="10" spans="2:9" ht="15.75" customHeight="1" x14ac:dyDescent="0.15">
      <c r="B10" s="117" t="s">
        <v>429</v>
      </c>
      <c r="C10" s="162" t="s">
        <v>2</v>
      </c>
      <c r="D10" s="16">
        <v>1512</v>
      </c>
      <c r="E10" s="46">
        <v>731</v>
      </c>
      <c r="F10" s="28">
        <v>532</v>
      </c>
      <c r="G10" s="28">
        <v>50</v>
      </c>
      <c r="H10" s="28">
        <v>74</v>
      </c>
      <c r="I10" s="28">
        <v>125</v>
      </c>
    </row>
    <row r="11" spans="2:9" ht="15.75" customHeight="1" x14ac:dyDescent="0.15">
      <c r="B11" s="116"/>
      <c r="C11" s="163"/>
      <c r="D11" s="33">
        <v>100</v>
      </c>
      <c r="E11" s="49">
        <v>48.3</v>
      </c>
      <c r="F11" s="35">
        <v>35.200000000000003</v>
      </c>
      <c r="G11" s="35">
        <v>3.3</v>
      </c>
      <c r="H11" s="35">
        <v>4.9000000000000004</v>
      </c>
      <c r="I11" s="35">
        <v>8.3000000000000007</v>
      </c>
    </row>
    <row r="12" spans="2:9" ht="15.75" customHeight="1" x14ac:dyDescent="0.15">
      <c r="B12" s="116"/>
      <c r="C12" s="162" t="s">
        <v>3</v>
      </c>
      <c r="D12" s="16">
        <v>1614</v>
      </c>
      <c r="E12" s="46">
        <v>897</v>
      </c>
      <c r="F12" s="28">
        <v>507</v>
      </c>
      <c r="G12" s="28">
        <v>47</v>
      </c>
      <c r="H12" s="28">
        <v>67</v>
      </c>
      <c r="I12" s="28">
        <v>96</v>
      </c>
    </row>
    <row r="13" spans="2:9" ht="15.75" customHeight="1" x14ac:dyDescent="0.15">
      <c r="B13" s="118"/>
      <c r="C13" s="162"/>
      <c r="D13" s="71">
        <v>100</v>
      </c>
      <c r="E13" s="70">
        <v>55.6</v>
      </c>
      <c r="F13" s="36">
        <v>31.4</v>
      </c>
      <c r="G13" s="36">
        <v>2.9</v>
      </c>
      <c r="H13" s="36">
        <v>4.2</v>
      </c>
      <c r="I13" s="36">
        <v>5.9</v>
      </c>
    </row>
    <row r="14" spans="2:9" ht="15.75" customHeight="1" x14ac:dyDescent="0.15">
      <c r="B14" s="117" t="s">
        <v>4</v>
      </c>
      <c r="C14" s="115" t="s">
        <v>430</v>
      </c>
      <c r="D14" s="17">
        <v>181</v>
      </c>
      <c r="E14" s="69">
        <v>85</v>
      </c>
      <c r="F14" s="10">
        <v>63</v>
      </c>
      <c r="G14" s="10">
        <v>8</v>
      </c>
      <c r="H14" s="10">
        <v>10</v>
      </c>
      <c r="I14" s="10">
        <v>15</v>
      </c>
    </row>
    <row r="15" spans="2:9" ht="15.75" customHeight="1" x14ac:dyDescent="0.15">
      <c r="B15" s="116"/>
      <c r="C15" s="159"/>
      <c r="D15" s="33">
        <v>100</v>
      </c>
      <c r="E15" s="49">
        <v>47</v>
      </c>
      <c r="F15" s="35">
        <v>34.799999999999997</v>
      </c>
      <c r="G15" s="35">
        <v>4.4000000000000004</v>
      </c>
      <c r="H15" s="35">
        <v>5.5</v>
      </c>
      <c r="I15" s="35">
        <v>8.3000000000000007</v>
      </c>
    </row>
    <row r="16" spans="2:9" ht="15.75" customHeight="1" x14ac:dyDescent="0.15">
      <c r="B16" s="116"/>
      <c r="C16" s="160" t="s">
        <v>431</v>
      </c>
      <c r="D16" s="16">
        <v>254</v>
      </c>
      <c r="E16" s="46">
        <v>116</v>
      </c>
      <c r="F16" s="28">
        <v>94</v>
      </c>
      <c r="G16" s="28">
        <v>15</v>
      </c>
      <c r="H16" s="28">
        <v>10</v>
      </c>
      <c r="I16" s="28">
        <v>19</v>
      </c>
    </row>
    <row r="17" spans="2:9" ht="15.75" customHeight="1" x14ac:dyDescent="0.15">
      <c r="B17" s="116"/>
      <c r="C17" s="159"/>
      <c r="D17" s="33">
        <v>100</v>
      </c>
      <c r="E17" s="49">
        <v>45.7</v>
      </c>
      <c r="F17" s="35">
        <v>37</v>
      </c>
      <c r="G17" s="35">
        <v>5.9</v>
      </c>
      <c r="H17" s="35">
        <v>3.9</v>
      </c>
      <c r="I17" s="35">
        <v>7.5</v>
      </c>
    </row>
    <row r="18" spans="2:9" ht="15.75" customHeight="1" x14ac:dyDescent="0.15">
      <c r="B18" s="116"/>
      <c r="C18" s="160" t="s">
        <v>432</v>
      </c>
      <c r="D18" s="16">
        <v>322</v>
      </c>
      <c r="E18" s="46">
        <v>143</v>
      </c>
      <c r="F18" s="28">
        <v>126</v>
      </c>
      <c r="G18" s="28">
        <v>10</v>
      </c>
      <c r="H18" s="28">
        <v>16</v>
      </c>
      <c r="I18" s="28">
        <v>27</v>
      </c>
    </row>
    <row r="19" spans="2:9" ht="15.75" customHeight="1" x14ac:dyDescent="0.15">
      <c r="B19" s="116"/>
      <c r="C19" s="159"/>
      <c r="D19" s="33">
        <v>100</v>
      </c>
      <c r="E19" s="49">
        <v>44.4</v>
      </c>
      <c r="F19" s="35">
        <v>39.1</v>
      </c>
      <c r="G19" s="35">
        <v>3.1</v>
      </c>
      <c r="H19" s="35">
        <v>5</v>
      </c>
      <c r="I19" s="35">
        <v>8.4</v>
      </c>
    </row>
    <row r="20" spans="2:9" ht="15.75" customHeight="1" x14ac:dyDescent="0.15">
      <c r="B20" s="116"/>
      <c r="C20" s="158" t="s">
        <v>433</v>
      </c>
      <c r="D20" s="72">
        <v>436</v>
      </c>
      <c r="E20" s="50">
        <v>221</v>
      </c>
      <c r="F20" s="38">
        <v>153</v>
      </c>
      <c r="G20" s="38">
        <v>15</v>
      </c>
      <c r="H20" s="38">
        <v>23</v>
      </c>
      <c r="I20" s="38">
        <v>24</v>
      </c>
    </row>
    <row r="21" spans="2:9" ht="15.75" customHeight="1" x14ac:dyDescent="0.15">
      <c r="B21" s="116"/>
      <c r="C21" s="159"/>
      <c r="D21" s="33">
        <v>100</v>
      </c>
      <c r="E21" s="49">
        <v>50.7</v>
      </c>
      <c r="F21" s="35">
        <v>35.1</v>
      </c>
      <c r="G21" s="35">
        <v>3.4</v>
      </c>
      <c r="H21" s="35">
        <v>5.3</v>
      </c>
      <c r="I21" s="35">
        <v>5.5</v>
      </c>
    </row>
    <row r="22" spans="2:9" ht="15.75" customHeight="1" x14ac:dyDescent="0.15">
      <c r="B22" s="116"/>
      <c r="C22" s="158" t="s">
        <v>434</v>
      </c>
      <c r="D22" s="72">
        <v>664</v>
      </c>
      <c r="E22" s="50">
        <v>348</v>
      </c>
      <c r="F22" s="38">
        <v>221</v>
      </c>
      <c r="G22" s="38">
        <v>14</v>
      </c>
      <c r="H22" s="38">
        <v>33</v>
      </c>
      <c r="I22" s="38">
        <v>48</v>
      </c>
    </row>
    <row r="23" spans="2:9" ht="15.75" customHeight="1" x14ac:dyDescent="0.15">
      <c r="B23" s="116"/>
      <c r="C23" s="159"/>
      <c r="D23" s="33">
        <v>100</v>
      </c>
      <c r="E23" s="49">
        <v>52.4</v>
      </c>
      <c r="F23" s="35">
        <v>33.299999999999997</v>
      </c>
      <c r="G23" s="35">
        <v>2.1</v>
      </c>
      <c r="H23" s="35">
        <v>5</v>
      </c>
      <c r="I23" s="35">
        <v>7.2</v>
      </c>
    </row>
    <row r="24" spans="2:9" ht="15.75" customHeight="1" x14ac:dyDescent="0.15">
      <c r="B24" s="116"/>
      <c r="C24" s="158" t="s">
        <v>435</v>
      </c>
      <c r="D24" s="72">
        <v>704</v>
      </c>
      <c r="E24" s="50">
        <v>389</v>
      </c>
      <c r="F24" s="38">
        <v>217</v>
      </c>
      <c r="G24" s="38">
        <v>21</v>
      </c>
      <c r="H24" s="38">
        <v>26</v>
      </c>
      <c r="I24" s="38">
        <v>51</v>
      </c>
    </row>
    <row r="25" spans="2:9" ht="15.75" customHeight="1" x14ac:dyDescent="0.15">
      <c r="B25" s="116"/>
      <c r="C25" s="159"/>
      <c r="D25" s="33">
        <v>100</v>
      </c>
      <c r="E25" s="49">
        <v>55.3</v>
      </c>
      <c r="F25" s="35">
        <v>30.8</v>
      </c>
      <c r="G25" s="35">
        <v>3</v>
      </c>
      <c r="H25" s="35">
        <v>3.7</v>
      </c>
      <c r="I25" s="35">
        <v>7.2</v>
      </c>
    </row>
    <row r="26" spans="2:9" ht="15.75" customHeight="1" x14ac:dyDescent="0.15">
      <c r="B26" s="116"/>
      <c r="C26" s="160" t="s">
        <v>436</v>
      </c>
      <c r="D26" s="16">
        <v>524</v>
      </c>
      <c r="E26" s="46">
        <v>306</v>
      </c>
      <c r="F26" s="28">
        <v>151</v>
      </c>
      <c r="G26" s="28">
        <v>13</v>
      </c>
      <c r="H26" s="28">
        <v>20</v>
      </c>
      <c r="I26" s="28">
        <v>34</v>
      </c>
    </row>
    <row r="27" spans="2:9" ht="15.75" customHeight="1" x14ac:dyDescent="0.15">
      <c r="B27" s="118"/>
      <c r="C27" s="161"/>
      <c r="D27" s="18">
        <v>100</v>
      </c>
      <c r="E27" s="68">
        <v>58.4</v>
      </c>
      <c r="F27" s="11">
        <v>28.8</v>
      </c>
      <c r="G27" s="11">
        <v>2.5</v>
      </c>
      <c r="H27" s="11">
        <v>3.8</v>
      </c>
      <c r="I27" s="11">
        <v>6.5</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I9">
    <cfRule type="top10" dxfId="1112" priority="1211" rank="1"/>
  </conditionalFormatting>
  <conditionalFormatting sqref="E11:I11">
    <cfRule type="top10" dxfId="1111" priority="1212" rank="1"/>
  </conditionalFormatting>
  <conditionalFormatting sqref="E13:I13">
    <cfRule type="top10" dxfId="1110" priority="1213" rank="1"/>
  </conditionalFormatting>
  <conditionalFormatting sqref="E15:I15">
    <cfRule type="top10" dxfId="1109" priority="1214" rank="1"/>
  </conditionalFormatting>
  <conditionalFormatting sqref="E17:I17">
    <cfRule type="top10" dxfId="1108" priority="1215" rank="1"/>
  </conditionalFormatting>
  <conditionalFormatting sqref="E19:I19">
    <cfRule type="top10" dxfId="1107" priority="1216" rank="1"/>
  </conditionalFormatting>
  <conditionalFormatting sqref="E21:I21">
    <cfRule type="top10" dxfId="1106" priority="1217" rank="1"/>
  </conditionalFormatting>
  <conditionalFormatting sqref="E23:I23">
    <cfRule type="top10" dxfId="1105" priority="1218" rank="1"/>
  </conditionalFormatting>
  <conditionalFormatting sqref="E25:I25">
    <cfRule type="top10" dxfId="1104" priority="1219" rank="1"/>
  </conditionalFormatting>
  <conditionalFormatting sqref="E27:I27">
    <cfRule type="top10" dxfId="1103" priority="1220" rank="1"/>
  </conditionalFormatting>
  <pageMargins left="0.7" right="0.7" top="0.75" bottom="0.75" header="0.3" footer="0.3"/>
  <pageSetup paperSize="9" orientation="landscape"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20" ht="15.75" customHeight="1" x14ac:dyDescent="0.15">
      <c r="B2" s="1" t="s">
        <v>49</v>
      </c>
    </row>
    <row r="3" spans="2:20" ht="15.75" customHeight="1" x14ac:dyDescent="0.15">
      <c r="B3" s="1" t="s">
        <v>50</v>
      </c>
    </row>
    <row r="4" spans="2:20" ht="15.75" customHeight="1" x14ac:dyDescent="0.15">
      <c r="B4" s="3" t="s">
        <v>394</v>
      </c>
      <c r="C4" s="3"/>
      <c r="D4" s="3"/>
      <c r="E4" s="3"/>
      <c r="F4" s="3"/>
      <c r="G4" s="3"/>
      <c r="H4" s="3"/>
      <c r="I4" s="3"/>
      <c r="J4" s="3"/>
      <c r="K4" s="3"/>
      <c r="L4" s="3"/>
      <c r="M4" s="3"/>
      <c r="N4" s="3"/>
      <c r="O4" s="3"/>
      <c r="P4" s="3"/>
      <c r="Q4" s="3"/>
      <c r="R4" s="3"/>
      <c r="S4" s="3"/>
      <c r="T4" s="3"/>
    </row>
    <row r="5" spans="2:20" ht="15.75" customHeight="1" x14ac:dyDescent="0.15">
      <c r="B5" s="3" t="s">
        <v>51</v>
      </c>
      <c r="C5" s="3"/>
      <c r="D5" s="3"/>
      <c r="E5" s="3"/>
      <c r="F5" s="3"/>
      <c r="G5" s="3"/>
      <c r="H5" s="3"/>
      <c r="I5" s="3"/>
      <c r="J5" s="3"/>
      <c r="K5" s="3"/>
      <c r="L5" s="3"/>
      <c r="M5" s="3"/>
      <c r="N5" s="3"/>
      <c r="O5" s="3"/>
      <c r="P5" s="3"/>
      <c r="Q5" s="3"/>
      <c r="R5" s="3"/>
      <c r="S5" s="3"/>
      <c r="T5" s="3"/>
    </row>
    <row r="6" spans="2:20" ht="4.5" customHeight="1" x14ac:dyDescent="0.15">
      <c r="B6" s="12"/>
      <c r="C6" s="14"/>
      <c r="D6" s="15"/>
      <c r="E6" s="6"/>
      <c r="F6" s="13"/>
      <c r="G6" s="13"/>
      <c r="H6" s="13"/>
      <c r="I6" s="13"/>
      <c r="J6" s="13"/>
      <c r="K6" s="13"/>
      <c r="L6" s="13"/>
      <c r="M6" s="13"/>
      <c r="N6" s="3"/>
      <c r="O6" s="3"/>
      <c r="P6" s="3"/>
      <c r="Q6" s="3"/>
      <c r="R6" s="3"/>
      <c r="S6" s="3"/>
      <c r="T6" s="3"/>
    </row>
    <row r="7" spans="2:20" s="2" customFormat="1" ht="118.5" customHeight="1" thickBot="1" x14ac:dyDescent="0.2">
      <c r="B7" s="9"/>
      <c r="C7" s="5" t="s">
        <v>48</v>
      </c>
      <c r="D7" s="19" t="s">
        <v>52</v>
      </c>
      <c r="E7" s="22" t="s">
        <v>319</v>
      </c>
      <c r="F7" s="23" t="s">
        <v>320</v>
      </c>
      <c r="G7" s="23" t="s">
        <v>321</v>
      </c>
      <c r="H7" s="23" t="s">
        <v>322</v>
      </c>
      <c r="I7" s="23" t="s">
        <v>323</v>
      </c>
      <c r="J7" s="23" t="s">
        <v>324</v>
      </c>
      <c r="K7" s="23" t="s">
        <v>44</v>
      </c>
      <c r="L7" s="23" t="s">
        <v>10</v>
      </c>
      <c r="M7" s="23" t="s">
        <v>53</v>
      </c>
      <c r="N7" s="4"/>
      <c r="O7" s="4"/>
      <c r="P7" s="4"/>
      <c r="Q7" s="4"/>
      <c r="R7" s="4"/>
      <c r="S7" s="4"/>
      <c r="T7" s="4"/>
    </row>
    <row r="8" spans="2:20" ht="15.75" customHeight="1" thickTop="1" x14ac:dyDescent="0.15">
      <c r="B8" s="108" t="s">
        <v>54</v>
      </c>
      <c r="C8" s="109"/>
      <c r="D8" s="16">
        <v>745</v>
      </c>
      <c r="E8" s="7">
        <v>21</v>
      </c>
      <c r="F8" s="10">
        <v>21</v>
      </c>
      <c r="G8" s="10">
        <v>343</v>
      </c>
      <c r="H8" s="10">
        <v>271</v>
      </c>
      <c r="I8" s="10">
        <v>197</v>
      </c>
      <c r="J8" s="10">
        <v>265</v>
      </c>
      <c r="K8" s="10">
        <v>25</v>
      </c>
      <c r="L8" s="10">
        <v>62</v>
      </c>
      <c r="M8" s="10">
        <v>39</v>
      </c>
      <c r="N8" s="3"/>
      <c r="O8" s="3"/>
      <c r="P8" s="3"/>
      <c r="Q8" s="3"/>
      <c r="R8" s="3"/>
      <c r="S8" s="3"/>
      <c r="T8" s="3"/>
    </row>
    <row r="9" spans="2:20" ht="15.75" customHeight="1" x14ac:dyDescent="0.15">
      <c r="B9" s="110"/>
      <c r="C9" s="111"/>
      <c r="D9" s="18">
        <v>100</v>
      </c>
      <c r="E9" s="8">
        <v>2.8</v>
      </c>
      <c r="F9" s="11">
        <v>2.8</v>
      </c>
      <c r="G9" s="11">
        <v>46</v>
      </c>
      <c r="H9" s="11">
        <v>36.4</v>
      </c>
      <c r="I9" s="11">
        <v>26.4</v>
      </c>
      <c r="J9" s="11">
        <v>35.6</v>
      </c>
      <c r="K9" s="11">
        <v>3.4</v>
      </c>
      <c r="L9" s="11">
        <v>8.3000000000000007</v>
      </c>
      <c r="M9" s="11">
        <v>5.2</v>
      </c>
      <c r="N9" s="3"/>
      <c r="O9" s="3"/>
      <c r="P9" s="3"/>
      <c r="Q9" s="3"/>
      <c r="R9" s="3"/>
      <c r="S9" s="3"/>
      <c r="T9" s="3"/>
    </row>
    <row r="10" spans="2:20" ht="15.75" customHeight="1" x14ac:dyDescent="0.15">
      <c r="B10" s="116" t="s">
        <v>46</v>
      </c>
      <c r="C10" s="115" t="s">
        <v>2</v>
      </c>
      <c r="D10" s="17">
        <v>245</v>
      </c>
      <c r="E10" s="7">
        <v>8</v>
      </c>
      <c r="F10" s="10">
        <v>10</v>
      </c>
      <c r="G10" s="10">
        <v>74</v>
      </c>
      <c r="H10" s="10">
        <v>84</v>
      </c>
      <c r="I10" s="10">
        <v>50</v>
      </c>
      <c r="J10" s="10">
        <v>77</v>
      </c>
      <c r="K10" s="10">
        <v>8</v>
      </c>
      <c r="L10" s="10">
        <v>39</v>
      </c>
      <c r="M10" s="10">
        <v>14</v>
      </c>
      <c r="N10" s="3"/>
      <c r="O10" s="3"/>
      <c r="P10" s="3"/>
      <c r="Q10" s="3"/>
      <c r="R10" s="3"/>
      <c r="S10" s="3"/>
      <c r="T10" s="3"/>
    </row>
    <row r="11" spans="2:20" ht="15.75" customHeight="1" x14ac:dyDescent="0.15">
      <c r="B11" s="116"/>
      <c r="C11" s="114" t="s">
        <v>0</v>
      </c>
      <c r="D11" s="33">
        <v>100</v>
      </c>
      <c r="E11" s="34">
        <v>3.3</v>
      </c>
      <c r="F11" s="35">
        <v>4.0999999999999996</v>
      </c>
      <c r="G11" s="35">
        <v>30.2</v>
      </c>
      <c r="H11" s="35">
        <v>34.299999999999997</v>
      </c>
      <c r="I11" s="35">
        <v>20.399999999999999</v>
      </c>
      <c r="J11" s="35">
        <v>31.4</v>
      </c>
      <c r="K11" s="35">
        <v>3.3</v>
      </c>
      <c r="L11" s="35">
        <v>15.9</v>
      </c>
      <c r="M11" s="35">
        <v>5.7</v>
      </c>
      <c r="N11" s="3"/>
      <c r="O11" s="3"/>
      <c r="P11" s="3"/>
      <c r="Q11" s="3"/>
      <c r="R11" s="3"/>
      <c r="S11" s="3"/>
      <c r="T11" s="3"/>
    </row>
    <row r="12" spans="2:20" ht="15.75" customHeight="1" x14ac:dyDescent="0.15">
      <c r="B12" s="116"/>
      <c r="C12" s="112" t="s">
        <v>3</v>
      </c>
      <c r="D12" s="16">
        <v>491</v>
      </c>
      <c r="E12" s="27">
        <v>13</v>
      </c>
      <c r="F12" s="28">
        <v>11</v>
      </c>
      <c r="G12" s="28">
        <v>263</v>
      </c>
      <c r="H12" s="28">
        <v>185</v>
      </c>
      <c r="I12" s="28">
        <v>144</v>
      </c>
      <c r="J12" s="28">
        <v>186</v>
      </c>
      <c r="K12" s="28">
        <v>17</v>
      </c>
      <c r="L12" s="28">
        <v>21</v>
      </c>
      <c r="M12" s="28">
        <v>24</v>
      </c>
      <c r="N12" s="3"/>
      <c r="O12" s="3"/>
      <c r="P12" s="3"/>
      <c r="Q12" s="3"/>
      <c r="R12" s="3"/>
      <c r="S12" s="3"/>
      <c r="T12" s="3"/>
    </row>
    <row r="13" spans="2:20" ht="15.75" customHeight="1" x14ac:dyDescent="0.15">
      <c r="B13" s="116"/>
      <c r="C13" s="113" t="s">
        <v>0</v>
      </c>
      <c r="D13" s="18">
        <v>100</v>
      </c>
      <c r="E13" s="8">
        <v>2.6</v>
      </c>
      <c r="F13" s="11">
        <v>2.2000000000000002</v>
      </c>
      <c r="G13" s="11">
        <v>53.6</v>
      </c>
      <c r="H13" s="11">
        <v>37.700000000000003</v>
      </c>
      <c r="I13" s="11">
        <v>29.3</v>
      </c>
      <c r="J13" s="11">
        <v>37.9</v>
      </c>
      <c r="K13" s="11">
        <v>3.5</v>
      </c>
      <c r="L13" s="11">
        <v>4.3</v>
      </c>
      <c r="M13" s="11">
        <v>4.9000000000000004</v>
      </c>
      <c r="N13" s="3"/>
      <c r="O13" s="3"/>
      <c r="P13" s="3"/>
      <c r="Q13" s="3"/>
      <c r="R13" s="3"/>
      <c r="S13" s="3"/>
      <c r="T13" s="3"/>
    </row>
    <row r="14" spans="2:20" ht="15.75" customHeight="1" x14ac:dyDescent="0.15">
      <c r="B14" s="117" t="s">
        <v>47</v>
      </c>
      <c r="C14" s="112" t="s">
        <v>5</v>
      </c>
      <c r="D14" s="17">
        <v>59</v>
      </c>
      <c r="E14" s="7">
        <v>1</v>
      </c>
      <c r="F14" s="10">
        <v>0</v>
      </c>
      <c r="G14" s="10">
        <v>14</v>
      </c>
      <c r="H14" s="10">
        <v>21</v>
      </c>
      <c r="I14" s="10">
        <v>9</v>
      </c>
      <c r="J14" s="10">
        <v>26</v>
      </c>
      <c r="K14" s="10">
        <v>4</v>
      </c>
      <c r="L14" s="10">
        <v>9</v>
      </c>
      <c r="M14" s="10">
        <v>2</v>
      </c>
      <c r="N14" s="3"/>
      <c r="O14" s="3"/>
      <c r="P14" s="3"/>
      <c r="Q14" s="3"/>
      <c r="R14" s="3"/>
      <c r="S14" s="3"/>
      <c r="T14" s="3"/>
    </row>
    <row r="15" spans="2:20" ht="15.75" customHeight="1" x14ac:dyDescent="0.15">
      <c r="B15" s="116"/>
      <c r="C15" s="114" t="s">
        <v>0</v>
      </c>
      <c r="D15" s="33">
        <v>100</v>
      </c>
      <c r="E15" s="34">
        <v>1.7</v>
      </c>
      <c r="F15" s="35">
        <v>0</v>
      </c>
      <c r="G15" s="35">
        <v>23.7</v>
      </c>
      <c r="H15" s="35">
        <v>35.6</v>
      </c>
      <c r="I15" s="35">
        <v>15.3</v>
      </c>
      <c r="J15" s="35">
        <v>44.1</v>
      </c>
      <c r="K15" s="35">
        <v>6.8</v>
      </c>
      <c r="L15" s="35">
        <v>15.3</v>
      </c>
      <c r="M15" s="35">
        <v>3.4</v>
      </c>
      <c r="N15" s="3"/>
      <c r="O15" s="3"/>
      <c r="P15" s="3"/>
      <c r="Q15" s="3"/>
      <c r="R15" s="3"/>
      <c r="S15" s="3"/>
      <c r="T15" s="3"/>
    </row>
    <row r="16" spans="2:20" ht="15.75" customHeight="1" x14ac:dyDescent="0.15">
      <c r="B16" s="116"/>
      <c r="C16" s="112" t="s">
        <v>6</v>
      </c>
      <c r="D16" s="16">
        <v>70</v>
      </c>
      <c r="E16" s="27">
        <v>1</v>
      </c>
      <c r="F16" s="28">
        <v>1</v>
      </c>
      <c r="G16" s="28">
        <v>20</v>
      </c>
      <c r="H16" s="28">
        <v>34</v>
      </c>
      <c r="I16" s="28">
        <v>15</v>
      </c>
      <c r="J16" s="28">
        <v>28</v>
      </c>
      <c r="K16" s="28">
        <v>1</v>
      </c>
      <c r="L16" s="28">
        <v>9</v>
      </c>
      <c r="M16" s="28">
        <v>2</v>
      </c>
      <c r="N16" s="3"/>
      <c r="O16" s="3"/>
      <c r="P16" s="3"/>
      <c r="Q16" s="3"/>
      <c r="R16" s="3"/>
      <c r="S16" s="3"/>
      <c r="T16" s="3"/>
    </row>
    <row r="17" spans="2:20" ht="15.75" customHeight="1" x14ac:dyDescent="0.15">
      <c r="B17" s="116"/>
      <c r="C17" s="114" t="s">
        <v>0</v>
      </c>
      <c r="D17" s="33">
        <v>100</v>
      </c>
      <c r="E17" s="34">
        <v>1.4</v>
      </c>
      <c r="F17" s="35">
        <v>1.4</v>
      </c>
      <c r="G17" s="35">
        <v>28.6</v>
      </c>
      <c r="H17" s="35">
        <v>48.6</v>
      </c>
      <c r="I17" s="35">
        <v>21.4</v>
      </c>
      <c r="J17" s="35">
        <v>40</v>
      </c>
      <c r="K17" s="35">
        <v>1.4</v>
      </c>
      <c r="L17" s="35">
        <v>12.9</v>
      </c>
      <c r="M17" s="35">
        <v>2.9</v>
      </c>
      <c r="N17" s="3"/>
      <c r="O17" s="3"/>
      <c r="P17" s="3"/>
      <c r="Q17" s="3"/>
      <c r="R17" s="3"/>
      <c r="S17" s="3"/>
      <c r="T17" s="3"/>
    </row>
    <row r="18" spans="2:20" ht="15.75" customHeight="1" x14ac:dyDescent="0.15">
      <c r="B18" s="116"/>
      <c r="C18" s="112" t="s">
        <v>7</v>
      </c>
      <c r="D18" s="16">
        <v>123</v>
      </c>
      <c r="E18" s="27">
        <v>2</v>
      </c>
      <c r="F18" s="28">
        <v>3</v>
      </c>
      <c r="G18" s="28">
        <v>40</v>
      </c>
      <c r="H18" s="28">
        <v>45</v>
      </c>
      <c r="I18" s="28">
        <v>28</v>
      </c>
      <c r="J18" s="28">
        <v>53</v>
      </c>
      <c r="K18" s="28">
        <v>6</v>
      </c>
      <c r="L18" s="28">
        <v>11</v>
      </c>
      <c r="M18" s="28">
        <v>13</v>
      </c>
      <c r="N18" s="3"/>
      <c r="O18" s="3"/>
      <c r="P18" s="3"/>
      <c r="Q18" s="3"/>
      <c r="R18" s="3"/>
      <c r="S18" s="3"/>
      <c r="T18" s="3"/>
    </row>
    <row r="19" spans="2:20" ht="15.75" customHeight="1" x14ac:dyDescent="0.15">
      <c r="B19" s="116"/>
      <c r="C19" s="114" t="s">
        <v>0</v>
      </c>
      <c r="D19" s="33">
        <v>100</v>
      </c>
      <c r="E19" s="34">
        <v>1.6</v>
      </c>
      <c r="F19" s="35">
        <v>2.4</v>
      </c>
      <c r="G19" s="35">
        <v>32.5</v>
      </c>
      <c r="H19" s="35">
        <v>36.6</v>
      </c>
      <c r="I19" s="35">
        <v>22.8</v>
      </c>
      <c r="J19" s="35">
        <v>43.1</v>
      </c>
      <c r="K19" s="35">
        <v>4.9000000000000004</v>
      </c>
      <c r="L19" s="35">
        <v>8.9</v>
      </c>
      <c r="M19" s="35">
        <v>10.6</v>
      </c>
      <c r="N19" s="3"/>
      <c r="O19" s="3"/>
      <c r="P19" s="3"/>
      <c r="Q19" s="3"/>
      <c r="R19" s="3"/>
      <c r="S19" s="3"/>
      <c r="T19" s="3"/>
    </row>
    <row r="20" spans="2:20" ht="15.75" customHeight="1" x14ac:dyDescent="0.15">
      <c r="B20" s="116"/>
      <c r="C20" s="112" t="s">
        <v>8</v>
      </c>
      <c r="D20" s="16">
        <v>195</v>
      </c>
      <c r="E20" s="27">
        <v>10</v>
      </c>
      <c r="F20" s="28">
        <v>3</v>
      </c>
      <c r="G20" s="28">
        <v>102</v>
      </c>
      <c r="H20" s="28">
        <v>75</v>
      </c>
      <c r="I20" s="28">
        <v>58</v>
      </c>
      <c r="J20" s="28">
        <v>80</v>
      </c>
      <c r="K20" s="28">
        <v>5</v>
      </c>
      <c r="L20" s="28">
        <v>11</v>
      </c>
      <c r="M20" s="28">
        <v>8</v>
      </c>
      <c r="N20" s="3"/>
      <c r="O20" s="3"/>
      <c r="P20" s="3"/>
      <c r="Q20" s="3"/>
      <c r="R20" s="3"/>
      <c r="S20" s="3"/>
      <c r="T20" s="3"/>
    </row>
    <row r="21" spans="2:20" ht="15.75" customHeight="1" x14ac:dyDescent="0.15">
      <c r="B21" s="116"/>
      <c r="C21" s="114" t="s">
        <v>0</v>
      </c>
      <c r="D21" s="33">
        <v>100</v>
      </c>
      <c r="E21" s="34">
        <v>5.0999999999999996</v>
      </c>
      <c r="F21" s="35">
        <v>1.5</v>
      </c>
      <c r="G21" s="35">
        <v>52.3</v>
      </c>
      <c r="H21" s="35">
        <v>38.5</v>
      </c>
      <c r="I21" s="35">
        <v>29.7</v>
      </c>
      <c r="J21" s="35">
        <v>41</v>
      </c>
      <c r="K21" s="35">
        <v>2.6</v>
      </c>
      <c r="L21" s="35">
        <v>5.6</v>
      </c>
      <c r="M21" s="35">
        <v>4.0999999999999996</v>
      </c>
      <c r="N21" s="3"/>
      <c r="O21" s="3"/>
      <c r="P21" s="3"/>
      <c r="Q21" s="3"/>
      <c r="R21" s="3"/>
      <c r="S21" s="3"/>
      <c r="T21" s="3"/>
    </row>
    <row r="22" spans="2:20" ht="15.75" customHeight="1" x14ac:dyDescent="0.15">
      <c r="B22" s="116"/>
      <c r="C22" s="112" t="s">
        <v>9</v>
      </c>
      <c r="D22" s="16">
        <v>287</v>
      </c>
      <c r="E22" s="27">
        <v>7</v>
      </c>
      <c r="F22" s="28">
        <v>14</v>
      </c>
      <c r="G22" s="28">
        <v>160</v>
      </c>
      <c r="H22" s="28">
        <v>94</v>
      </c>
      <c r="I22" s="28">
        <v>84</v>
      </c>
      <c r="J22" s="28">
        <v>76</v>
      </c>
      <c r="K22" s="28">
        <v>9</v>
      </c>
      <c r="L22" s="28">
        <v>20</v>
      </c>
      <c r="M22" s="28">
        <v>12</v>
      </c>
      <c r="N22" s="3"/>
      <c r="O22" s="3"/>
      <c r="P22" s="3"/>
      <c r="Q22" s="3"/>
      <c r="R22" s="3"/>
      <c r="S22" s="3"/>
      <c r="T22" s="3"/>
    </row>
    <row r="23" spans="2:20" ht="15.75" customHeight="1" x14ac:dyDescent="0.15">
      <c r="B23" s="118"/>
      <c r="C23" s="113" t="s">
        <v>0</v>
      </c>
      <c r="D23" s="18">
        <v>100</v>
      </c>
      <c r="E23" s="8">
        <v>2.4</v>
      </c>
      <c r="F23" s="11">
        <v>4.9000000000000004</v>
      </c>
      <c r="G23" s="11">
        <v>55.7</v>
      </c>
      <c r="H23" s="11">
        <v>32.799999999999997</v>
      </c>
      <c r="I23" s="11">
        <v>29.3</v>
      </c>
      <c r="J23" s="11">
        <v>26.5</v>
      </c>
      <c r="K23" s="11">
        <v>3.1</v>
      </c>
      <c r="L23" s="11">
        <v>7</v>
      </c>
      <c r="M23" s="11">
        <v>4.2</v>
      </c>
      <c r="N23" s="3"/>
      <c r="O23" s="3"/>
      <c r="P23" s="3"/>
      <c r="Q23" s="3"/>
      <c r="R23" s="3"/>
      <c r="S23" s="3"/>
      <c r="T23" s="3"/>
    </row>
    <row r="24" spans="2:20" ht="15.75" customHeight="1" x14ac:dyDescent="0.15">
      <c r="B24" s="3"/>
      <c r="C24" s="3"/>
      <c r="D24" s="3"/>
      <c r="E24" s="3"/>
      <c r="F24" s="3"/>
      <c r="G24" s="3"/>
      <c r="H24" s="3"/>
      <c r="I24" s="3"/>
      <c r="J24" s="3"/>
      <c r="K24" s="3"/>
      <c r="L24" s="3"/>
      <c r="M24" s="3"/>
      <c r="N24" s="3"/>
      <c r="O24" s="3"/>
      <c r="P24" s="3"/>
      <c r="Q24" s="3"/>
      <c r="R24" s="3"/>
      <c r="S24" s="3"/>
      <c r="T24" s="3"/>
    </row>
    <row r="25" spans="2:20" ht="15.75" customHeight="1" x14ac:dyDescent="0.15">
      <c r="B25" s="3"/>
      <c r="C25" s="3"/>
      <c r="D25" s="3"/>
      <c r="E25" s="3"/>
      <c r="F25" s="3"/>
      <c r="G25" s="3"/>
      <c r="H25" s="3"/>
      <c r="I25" s="3"/>
      <c r="J25" s="3"/>
      <c r="K25" s="3"/>
      <c r="L25" s="3"/>
      <c r="M25" s="3"/>
      <c r="N25" s="3"/>
      <c r="O25" s="3"/>
      <c r="P25" s="3"/>
      <c r="Q25" s="3"/>
      <c r="R25" s="3"/>
      <c r="S25" s="3"/>
      <c r="T25" s="3"/>
    </row>
    <row r="26" spans="2:20" ht="15.75" customHeight="1" x14ac:dyDescent="0.15">
      <c r="B26" s="3"/>
      <c r="C26" s="3"/>
      <c r="D26" s="3"/>
      <c r="E26" s="3"/>
      <c r="F26" s="3"/>
      <c r="G26" s="3"/>
      <c r="H26" s="3"/>
      <c r="I26" s="3"/>
      <c r="J26" s="3"/>
      <c r="K26" s="3"/>
      <c r="L26" s="3"/>
      <c r="M26" s="3"/>
      <c r="N26" s="3"/>
      <c r="O26" s="3"/>
      <c r="P26" s="3"/>
      <c r="Q26" s="3"/>
      <c r="R26" s="3"/>
      <c r="S26" s="3"/>
      <c r="T26" s="3"/>
    </row>
    <row r="27" spans="2:20" ht="15.75" customHeight="1" x14ac:dyDescent="0.15">
      <c r="B27" s="3"/>
      <c r="C27" s="3"/>
      <c r="D27" s="3"/>
      <c r="E27" s="3"/>
      <c r="F27" s="3"/>
      <c r="G27" s="3"/>
      <c r="H27" s="3"/>
      <c r="I27" s="3"/>
      <c r="J27" s="3"/>
      <c r="K27" s="3"/>
      <c r="L27" s="3"/>
      <c r="M27" s="3"/>
      <c r="N27" s="3"/>
      <c r="O27" s="3"/>
      <c r="P27" s="3"/>
      <c r="Q27" s="3"/>
      <c r="R27" s="3"/>
      <c r="S27" s="3"/>
      <c r="T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M9">
    <cfRule type="top10" dxfId="2332" priority="2302" rank="1"/>
  </conditionalFormatting>
  <conditionalFormatting sqref="E11:M11">
    <cfRule type="top10" dxfId="2331" priority="2303" rank="1"/>
  </conditionalFormatting>
  <conditionalFormatting sqref="E13:M13">
    <cfRule type="top10" dxfId="2330" priority="2304" rank="1"/>
  </conditionalFormatting>
  <conditionalFormatting sqref="E15:M15">
    <cfRule type="top10" dxfId="2329" priority="2305" rank="1"/>
  </conditionalFormatting>
  <conditionalFormatting sqref="E17:M17">
    <cfRule type="top10" dxfId="2328" priority="2306" rank="1"/>
  </conditionalFormatting>
  <conditionalFormatting sqref="E19:M19">
    <cfRule type="top10" dxfId="2327" priority="2307" rank="1"/>
  </conditionalFormatting>
  <conditionalFormatting sqref="E21:M21">
    <cfRule type="top10" dxfId="2326" priority="2308" rank="1"/>
  </conditionalFormatting>
  <conditionalFormatting sqref="E23:M23">
    <cfRule type="top10" dxfId="2325" priority="2309" rank="1"/>
  </conditionalFormatting>
  <pageMargins left="0.7" right="0.7" top="0.75" bottom="0.75" header="0.3" footer="0.3"/>
  <pageSetup paperSize="9" orientation="landscape" r:id="rId1"/>
  <headerFooter>
    <oddFooter>&amp;C&amp;P</oddFooter>
  </headerFooter>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0" ht="15.75" customHeight="1" x14ac:dyDescent="0.15">
      <c r="B2" s="1" t="s">
        <v>732</v>
      </c>
    </row>
    <row r="3" spans="2:10" ht="15.75" customHeight="1" x14ac:dyDescent="0.15">
      <c r="B3" s="1" t="s">
        <v>547</v>
      </c>
    </row>
    <row r="4" spans="2:10" ht="15.75" customHeight="1" x14ac:dyDescent="0.15">
      <c r="B4" s="1" t="s">
        <v>742</v>
      </c>
    </row>
    <row r="5" spans="2:10" ht="15.75" customHeight="1" x14ac:dyDescent="0.15">
      <c r="B5" s="1" t="s">
        <v>737</v>
      </c>
    </row>
    <row r="6" spans="2:10" ht="4.5" customHeight="1" x14ac:dyDescent="0.15">
      <c r="B6" s="12"/>
      <c r="C6" s="6"/>
      <c r="D6" s="15"/>
      <c r="E6" s="73"/>
      <c r="F6" s="13"/>
      <c r="G6" s="13"/>
      <c r="H6" s="13"/>
      <c r="I6" s="13"/>
      <c r="J6" s="13"/>
    </row>
    <row r="7" spans="2:10" s="2" customFormat="1" ht="118.5" customHeight="1" thickBot="1" x14ac:dyDescent="0.2">
      <c r="B7" s="25"/>
      <c r="C7" s="5" t="s">
        <v>427</v>
      </c>
      <c r="D7" s="19" t="s">
        <v>52</v>
      </c>
      <c r="E7" s="22" t="s">
        <v>726</v>
      </c>
      <c r="F7" s="23" t="s">
        <v>100</v>
      </c>
      <c r="G7" s="23" t="s">
        <v>101</v>
      </c>
      <c r="H7" s="23" t="s">
        <v>28</v>
      </c>
      <c r="I7" s="23" t="s">
        <v>102</v>
      </c>
      <c r="J7" s="23" t="s">
        <v>53</v>
      </c>
    </row>
    <row r="8" spans="2:10" ht="15.75" customHeight="1" thickTop="1" x14ac:dyDescent="0.15">
      <c r="B8" s="108" t="s">
        <v>428</v>
      </c>
      <c r="C8" s="109"/>
      <c r="D8" s="16">
        <v>2685</v>
      </c>
      <c r="E8" s="46">
        <v>1152</v>
      </c>
      <c r="F8" s="28">
        <v>1153</v>
      </c>
      <c r="G8" s="28">
        <v>262</v>
      </c>
      <c r="H8" s="28">
        <v>63</v>
      </c>
      <c r="I8" s="28">
        <v>23</v>
      </c>
      <c r="J8" s="28">
        <v>32</v>
      </c>
    </row>
    <row r="9" spans="2:10" ht="15.75" customHeight="1" x14ac:dyDescent="0.15">
      <c r="B9" s="110"/>
      <c r="C9" s="111"/>
      <c r="D9" s="18">
        <v>100</v>
      </c>
      <c r="E9" s="68">
        <v>42.9</v>
      </c>
      <c r="F9" s="11">
        <v>42.9</v>
      </c>
      <c r="G9" s="11">
        <v>9.8000000000000007</v>
      </c>
      <c r="H9" s="11">
        <v>2.2999999999999998</v>
      </c>
      <c r="I9" s="11">
        <v>0.9</v>
      </c>
      <c r="J9" s="11">
        <v>1.2</v>
      </c>
    </row>
    <row r="10" spans="2:10" ht="15.75" customHeight="1" x14ac:dyDescent="0.15">
      <c r="B10" s="117" t="s">
        <v>429</v>
      </c>
      <c r="C10" s="162" t="s">
        <v>2</v>
      </c>
      <c r="D10" s="16">
        <v>1263</v>
      </c>
      <c r="E10" s="46">
        <v>520</v>
      </c>
      <c r="F10" s="28">
        <v>545</v>
      </c>
      <c r="G10" s="28">
        <v>143</v>
      </c>
      <c r="H10" s="28">
        <v>29</v>
      </c>
      <c r="I10" s="28">
        <v>11</v>
      </c>
      <c r="J10" s="28">
        <v>15</v>
      </c>
    </row>
    <row r="11" spans="2:10" ht="15.75" customHeight="1" x14ac:dyDescent="0.15">
      <c r="B11" s="116"/>
      <c r="C11" s="163"/>
      <c r="D11" s="33">
        <v>100</v>
      </c>
      <c r="E11" s="49">
        <v>41.2</v>
      </c>
      <c r="F11" s="35">
        <v>43.2</v>
      </c>
      <c r="G11" s="35">
        <v>11.3</v>
      </c>
      <c r="H11" s="35">
        <v>2.2999999999999998</v>
      </c>
      <c r="I11" s="35">
        <v>0.9</v>
      </c>
      <c r="J11" s="35">
        <v>1.2</v>
      </c>
    </row>
    <row r="12" spans="2:10" ht="15.75" customHeight="1" x14ac:dyDescent="0.15">
      <c r="B12" s="116"/>
      <c r="C12" s="162" t="s">
        <v>3</v>
      </c>
      <c r="D12" s="16">
        <v>1404</v>
      </c>
      <c r="E12" s="46">
        <v>625</v>
      </c>
      <c r="F12" s="28">
        <v>601</v>
      </c>
      <c r="G12" s="28">
        <v>115</v>
      </c>
      <c r="H12" s="28">
        <v>34</v>
      </c>
      <c r="I12" s="28">
        <v>12</v>
      </c>
      <c r="J12" s="28">
        <v>17</v>
      </c>
    </row>
    <row r="13" spans="2:10" ht="15.75" customHeight="1" x14ac:dyDescent="0.15">
      <c r="B13" s="118"/>
      <c r="C13" s="162"/>
      <c r="D13" s="71">
        <v>100</v>
      </c>
      <c r="E13" s="70">
        <v>44.5</v>
      </c>
      <c r="F13" s="36">
        <v>42.8</v>
      </c>
      <c r="G13" s="36">
        <v>8.1999999999999993</v>
      </c>
      <c r="H13" s="36">
        <v>2.4</v>
      </c>
      <c r="I13" s="36">
        <v>0.9</v>
      </c>
      <c r="J13" s="36">
        <v>1.2</v>
      </c>
    </row>
    <row r="14" spans="2:10" ht="15.75" customHeight="1" x14ac:dyDescent="0.15">
      <c r="B14" s="117" t="s">
        <v>4</v>
      </c>
      <c r="C14" s="115" t="s">
        <v>430</v>
      </c>
      <c r="D14" s="17">
        <v>148</v>
      </c>
      <c r="E14" s="69">
        <v>46</v>
      </c>
      <c r="F14" s="10">
        <v>78</v>
      </c>
      <c r="G14" s="10">
        <v>15</v>
      </c>
      <c r="H14" s="10">
        <v>6</v>
      </c>
      <c r="I14" s="10">
        <v>1</v>
      </c>
      <c r="J14" s="10">
        <v>2</v>
      </c>
    </row>
    <row r="15" spans="2:10" ht="15.75" customHeight="1" x14ac:dyDescent="0.15">
      <c r="B15" s="116"/>
      <c r="C15" s="159"/>
      <c r="D15" s="33">
        <v>100</v>
      </c>
      <c r="E15" s="49">
        <v>31.1</v>
      </c>
      <c r="F15" s="35">
        <v>52.7</v>
      </c>
      <c r="G15" s="35">
        <v>10.1</v>
      </c>
      <c r="H15" s="35">
        <v>4.0999999999999996</v>
      </c>
      <c r="I15" s="35">
        <v>0.7</v>
      </c>
      <c r="J15" s="35">
        <v>1.4</v>
      </c>
    </row>
    <row r="16" spans="2:10" ht="15.75" customHeight="1" x14ac:dyDescent="0.15">
      <c r="B16" s="116"/>
      <c r="C16" s="160" t="s">
        <v>431</v>
      </c>
      <c r="D16" s="16">
        <v>210</v>
      </c>
      <c r="E16" s="46">
        <v>77</v>
      </c>
      <c r="F16" s="28">
        <v>91</v>
      </c>
      <c r="G16" s="28">
        <v>33</v>
      </c>
      <c r="H16" s="28">
        <v>6</v>
      </c>
      <c r="I16" s="28">
        <v>0</v>
      </c>
      <c r="J16" s="28">
        <v>3</v>
      </c>
    </row>
    <row r="17" spans="2:10" ht="15.75" customHeight="1" x14ac:dyDescent="0.15">
      <c r="B17" s="116"/>
      <c r="C17" s="159"/>
      <c r="D17" s="33">
        <v>100</v>
      </c>
      <c r="E17" s="49">
        <v>36.700000000000003</v>
      </c>
      <c r="F17" s="35">
        <v>43.3</v>
      </c>
      <c r="G17" s="35">
        <v>15.7</v>
      </c>
      <c r="H17" s="35">
        <v>2.9</v>
      </c>
      <c r="I17" s="35">
        <v>0</v>
      </c>
      <c r="J17" s="35">
        <v>1.4</v>
      </c>
    </row>
    <row r="18" spans="2:10" ht="15.75" customHeight="1" x14ac:dyDescent="0.15">
      <c r="B18" s="116"/>
      <c r="C18" s="160" t="s">
        <v>432</v>
      </c>
      <c r="D18" s="16">
        <v>269</v>
      </c>
      <c r="E18" s="46">
        <v>100</v>
      </c>
      <c r="F18" s="28">
        <v>126</v>
      </c>
      <c r="G18" s="28">
        <v>31</v>
      </c>
      <c r="H18" s="28">
        <v>6</v>
      </c>
      <c r="I18" s="28">
        <v>3</v>
      </c>
      <c r="J18" s="28">
        <v>3</v>
      </c>
    </row>
    <row r="19" spans="2:10" ht="15.75" customHeight="1" x14ac:dyDescent="0.15">
      <c r="B19" s="116"/>
      <c r="C19" s="159"/>
      <c r="D19" s="33">
        <v>100</v>
      </c>
      <c r="E19" s="49">
        <v>37.200000000000003</v>
      </c>
      <c r="F19" s="35">
        <v>46.8</v>
      </c>
      <c r="G19" s="35">
        <v>11.5</v>
      </c>
      <c r="H19" s="35">
        <v>2.2000000000000002</v>
      </c>
      <c r="I19" s="35">
        <v>1.1000000000000001</v>
      </c>
      <c r="J19" s="35">
        <v>1.1000000000000001</v>
      </c>
    </row>
    <row r="20" spans="2:10" ht="15.75" customHeight="1" x14ac:dyDescent="0.15">
      <c r="B20" s="116"/>
      <c r="C20" s="158" t="s">
        <v>433</v>
      </c>
      <c r="D20" s="72">
        <v>374</v>
      </c>
      <c r="E20" s="50">
        <v>165</v>
      </c>
      <c r="F20" s="38">
        <v>152</v>
      </c>
      <c r="G20" s="38">
        <v>42</v>
      </c>
      <c r="H20" s="38">
        <v>8</v>
      </c>
      <c r="I20" s="38">
        <v>4</v>
      </c>
      <c r="J20" s="38">
        <v>3</v>
      </c>
    </row>
    <row r="21" spans="2:10" ht="15.75" customHeight="1" x14ac:dyDescent="0.15">
      <c r="B21" s="116"/>
      <c r="C21" s="159"/>
      <c r="D21" s="33">
        <v>100</v>
      </c>
      <c r="E21" s="49">
        <v>44.1</v>
      </c>
      <c r="F21" s="35">
        <v>40.6</v>
      </c>
      <c r="G21" s="35">
        <v>11.2</v>
      </c>
      <c r="H21" s="35">
        <v>2.1</v>
      </c>
      <c r="I21" s="35">
        <v>1.1000000000000001</v>
      </c>
      <c r="J21" s="35">
        <v>0.8</v>
      </c>
    </row>
    <row r="22" spans="2:10" ht="15.75" customHeight="1" x14ac:dyDescent="0.15">
      <c r="B22" s="116"/>
      <c r="C22" s="158" t="s">
        <v>434</v>
      </c>
      <c r="D22" s="72">
        <v>569</v>
      </c>
      <c r="E22" s="50">
        <v>277</v>
      </c>
      <c r="F22" s="38">
        <v>216</v>
      </c>
      <c r="G22" s="38">
        <v>46</v>
      </c>
      <c r="H22" s="38">
        <v>13</v>
      </c>
      <c r="I22" s="38">
        <v>8</v>
      </c>
      <c r="J22" s="38">
        <v>9</v>
      </c>
    </row>
    <row r="23" spans="2:10" ht="15.75" customHeight="1" x14ac:dyDescent="0.15">
      <c r="B23" s="116"/>
      <c r="C23" s="159"/>
      <c r="D23" s="33">
        <v>100</v>
      </c>
      <c r="E23" s="49">
        <v>48.7</v>
      </c>
      <c r="F23" s="35">
        <v>38</v>
      </c>
      <c r="G23" s="35">
        <v>8.1</v>
      </c>
      <c r="H23" s="35">
        <v>2.2999999999999998</v>
      </c>
      <c r="I23" s="35">
        <v>1.4</v>
      </c>
      <c r="J23" s="35">
        <v>1.6</v>
      </c>
    </row>
    <row r="24" spans="2:10" ht="15.75" customHeight="1" x14ac:dyDescent="0.15">
      <c r="B24" s="116"/>
      <c r="C24" s="158" t="s">
        <v>435</v>
      </c>
      <c r="D24" s="72">
        <v>606</v>
      </c>
      <c r="E24" s="50">
        <v>266</v>
      </c>
      <c r="F24" s="38">
        <v>267</v>
      </c>
      <c r="G24" s="38">
        <v>53</v>
      </c>
      <c r="H24" s="38">
        <v>8</v>
      </c>
      <c r="I24" s="38">
        <v>3</v>
      </c>
      <c r="J24" s="38">
        <v>9</v>
      </c>
    </row>
    <row r="25" spans="2:10" ht="15.75" customHeight="1" x14ac:dyDescent="0.15">
      <c r="B25" s="116"/>
      <c r="C25" s="159"/>
      <c r="D25" s="33">
        <v>100</v>
      </c>
      <c r="E25" s="49">
        <v>43.9</v>
      </c>
      <c r="F25" s="35">
        <v>44.1</v>
      </c>
      <c r="G25" s="35">
        <v>8.6999999999999993</v>
      </c>
      <c r="H25" s="35">
        <v>1.3</v>
      </c>
      <c r="I25" s="35">
        <v>0.5</v>
      </c>
      <c r="J25" s="35">
        <v>1.5</v>
      </c>
    </row>
    <row r="26" spans="2:10" ht="15.75" customHeight="1" x14ac:dyDescent="0.15">
      <c r="B26" s="116"/>
      <c r="C26" s="160" t="s">
        <v>436</v>
      </c>
      <c r="D26" s="16">
        <v>457</v>
      </c>
      <c r="E26" s="46">
        <v>197</v>
      </c>
      <c r="F26" s="28">
        <v>204</v>
      </c>
      <c r="G26" s="28">
        <v>34</v>
      </c>
      <c r="H26" s="28">
        <v>15</v>
      </c>
      <c r="I26" s="28">
        <v>4</v>
      </c>
      <c r="J26" s="28">
        <v>3</v>
      </c>
    </row>
    <row r="27" spans="2:10" ht="15.75" customHeight="1" x14ac:dyDescent="0.15">
      <c r="B27" s="118"/>
      <c r="C27" s="161"/>
      <c r="D27" s="18">
        <v>100</v>
      </c>
      <c r="E27" s="68">
        <v>43.1</v>
      </c>
      <c r="F27" s="11">
        <v>44.6</v>
      </c>
      <c r="G27" s="11">
        <v>7.4</v>
      </c>
      <c r="H27" s="11">
        <v>3.3</v>
      </c>
      <c r="I27" s="11">
        <v>0.9</v>
      </c>
      <c r="J27" s="11">
        <v>0.7</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J9">
    <cfRule type="top10" dxfId="1102" priority="1221" rank="1"/>
  </conditionalFormatting>
  <conditionalFormatting sqref="E11:J11">
    <cfRule type="top10" dxfId="1101" priority="1222" rank="1"/>
  </conditionalFormatting>
  <conditionalFormatting sqref="E13:J13">
    <cfRule type="top10" dxfId="1100" priority="1223" rank="1"/>
  </conditionalFormatting>
  <conditionalFormatting sqref="E15:J15">
    <cfRule type="top10" dxfId="1099" priority="1224" rank="1"/>
  </conditionalFormatting>
  <conditionalFormatting sqref="E17:J17">
    <cfRule type="top10" dxfId="1098" priority="1225" rank="1"/>
  </conditionalFormatting>
  <conditionalFormatting sqref="E19:J19">
    <cfRule type="top10" dxfId="1097" priority="1226" rank="1"/>
  </conditionalFormatting>
  <conditionalFormatting sqref="E21:J21">
    <cfRule type="top10" dxfId="1096" priority="1227" rank="1"/>
  </conditionalFormatting>
  <conditionalFormatting sqref="E23:J23">
    <cfRule type="top10" dxfId="1095" priority="1228" rank="1"/>
  </conditionalFormatting>
  <conditionalFormatting sqref="E25:J25">
    <cfRule type="top10" dxfId="1094" priority="1229" rank="1"/>
  </conditionalFormatting>
  <conditionalFormatting sqref="E27:J27">
    <cfRule type="top10" dxfId="1093" priority="1230" rank="1"/>
  </conditionalFormatting>
  <pageMargins left="0.7" right="0.7" top="0.75" bottom="0.75" header="0.3" footer="0.3"/>
  <pageSetup paperSize="9" orientation="landscape" r:id="rId1"/>
  <headerFooter>
    <oddFooter>&amp;C&amp;P</oddFooter>
  </headerFooter>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2" ht="15.75" customHeight="1" x14ac:dyDescent="0.15">
      <c r="B2" s="1" t="s">
        <v>732</v>
      </c>
    </row>
    <row r="3" spans="2:12" ht="15.75" customHeight="1" x14ac:dyDescent="0.15">
      <c r="B3" s="1" t="s">
        <v>547</v>
      </c>
    </row>
    <row r="4" spans="2:12" ht="15.75" customHeight="1" x14ac:dyDescent="0.15">
      <c r="B4" s="1" t="s">
        <v>744</v>
      </c>
    </row>
    <row r="5" spans="2:12" ht="15.75" customHeight="1" x14ac:dyDescent="0.15">
      <c r="B5" s="1" t="s">
        <v>737</v>
      </c>
    </row>
    <row r="6" spans="2:12" ht="4.5" customHeight="1" x14ac:dyDescent="0.15">
      <c r="B6" s="12"/>
      <c r="C6" s="6"/>
      <c r="D6" s="15"/>
      <c r="E6" s="73"/>
      <c r="F6" s="13"/>
      <c r="G6" s="13"/>
      <c r="H6" s="13"/>
      <c r="I6" s="13"/>
      <c r="J6" s="13"/>
      <c r="K6" s="13"/>
      <c r="L6" s="13"/>
    </row>
    <row r="7" spans="2:12" s="2" customFormat="1" ht="118.5" customHeight="1" thickBot="1" x14ac:dyDescent="0.2">
      <c r="B7" s="25"/>
      <c r="C7" s="5" t="s">
        <v>427</v>
      </c>
      <c r="D7" s="19" t="s">
        <v>52</v>
      </c>
      <c r="E7" s="22" t="s">
        <v>727</v>
      </c>
      <c r="F7" s="23" t="s">
        <v>228</v>
      </c>
      <c r="G7" s="23" t="s">
        <v>41</v>
      </c>
      <c r="H7" s="23" t="s">
        <v>229</v>
      </c>
      <c r="I7" s="23" t="s">
        <v>230</v>
      </c>
      <c r="J7" s="23" t="s">
        <v>44</v>
      </c>
      <c r="K7" s="23" t="s">
        <v>17</v>
      </c>
      <c r="L7" s="23" t="s">
        <v>53</v>
      </c>
    </row>
    <row r="8" spans="2:12" ht="15.75" customHeight="1" thickTop="1" x14ac:dyDescent="0.15">
      <c r="B8" s="108" t="s">
        <v>428</v>
      </c>
      <c r="C8" s="109"/>
      <c r="D8" s="16">
        <v>2685</v>
      </c>
      <c r="E8" s="46">
        <v>892</v>
      </c>
      <c r="F8" s="28">
        <v>845</v>
      </c>
      <c r="G8" s="28">
        <v>871</v>
      </c>
      <c r="H8" s="28">
        <v>1133</v>
      </c>
      <c r="I8" s="28">
        <v>1508</v>
      </c>
      <c r="J8" s="28">
        <v>53</v>
      </c>
      <c r="K8" s="28">
        <v>178</v>
      </c>
      <c r="L8" s="28">
        <v>59</v>
      </c>
    </row>
    <row r="9" spans="2:12" ht="15.75" customHeight="1" x14ac:dyDescent="0.15">
      <c r="B9" s="110"/>
      <c r="C9" s="111"/>
      <c r="D9" s="18">
        <v>100</v>
      </c>
      <c r="E9" s="68">
        <v>33.200000000000003</v>
      </c>
      <c r="F9" s="11">
        <v>31.5</v>
      </c>
      <c r="G9" s="11">
        <v>32.4</v>
      </c>
      <c r="H9" s="11">
        <v>42.2</v>
      </c>
      <c r="I9" s="11">
        <v>56.2</v>
      </c>
      <c r="J9" s="11">
        <v>2</v>
      </c>
      <c r="K9" s="11">
        <v>6.6</v>
      </c>
      <c r="L9" s="11">
        <v>2.2000000000000002</v>
      </c>
    </row>
    <row r="10" spans="2:12" ht="15.75" customHeight="1" x14ac:dyDescent="0.15">
      <c r="B10" s="117" t="s">
        <v>429</v>
      </c>
      <c r="C10" s="162" t="s">
        <v>2</v>
      </c>
      <c r="D10" s="16">
        <v>1263</v>
      </c>
      <c r="E10" s="46">
        <v>439</v>
      </c>
      <c r="F10" s="28">
        <v>381</v>
      </c>
      <c r="G10" s="28">
        <v>374</v>
      </c>
      <c r="H10" s="28">
        <v>537</v>
      </c>
      <c r="I10" s="28">
        <v>673</v>
      </c>
      <c r="J10" s="28">
        <v>24</v>
      </c>
      <c r="K10" s="28">
        <v>90</v>
      </c>
      <c r="L10" s="28">
        <v>29</v>
      </c>
    </row>
    <row r="11" spans="2:12" ht="15.75" customHeight="1" x14ac:dyDescent="0.15">
      <c r="B11" s="116"/>
      <c r="C11" s="163"/>
      <c r="D11" s="33">
        <v>100</v>
      </c>
      <c r="E11" s="49">
        <v>34.799999999999997</v>
      </c>
      <c r="F11" s="35">
        <v>30.2</v>
      </c>
      <c r="G11" s="35">
        <v>29.6</v>
      </c>
      <c r="H11" s="35">
        <v>42.5</v>
      </c>
      <c r="I11" s="35">
        <v>53.3</v>
      </c>
      <c r="J11" s="35">
        <v>1.9</v>
      </c>
      <c r="K11" s="35">
        <v>7.1</v>
      </c>
      <c r="L11" s="35">
        <v>2.2999999999999998</v>
      </c>
    </row>
    <row r="12" spans="2:12" ht="15.75" customHeight="1" x14ac:dyDescent="0.15">
      <c r="B12" s="116"/>
      <c r="C12" s="162" t="s">
        <v>3</v>
      </c>
      <c r="D12" s="16">
        <v>1404</v>
      </c>
      <c r="E12" s="46">
        <v>448</v>
      </c>
      <c r="F12" s="28">
        <v>459</v>
      </c>
      <c r="G12" s="28">
        <v>491</v>
      </c>
      <c r="H12" s="28">
        <v>589</v>
      </c>
      <c r="I12" s="28">
        <v>831</v>
      </c>
      <c r="J12" s="28">
        <v>29</v>
      </c>
      <c r="K12" s="28">
        <v>87</v>
      </c>
      <c r="L12" s="28">
        <v>29</v>
      </c>
    </row>
    <row r="13" spans="2:12" ht="15.75" customHeight="1" x14ac:dyDescent="0.15">
      <c r="B13" s="118"/>
      <c r="C13" s="162"/>
      <c r="D13" s="71">
        <v>100</v>
      </c>
      <c r="E13" s="70">
        <v>31.9</v>
      </c>
      <c r="F13" s="36">
        <v>32.700000000000003</v>
      </c>
      <c r="G13" s="36">
        <v>35</v>
      </c>
      <c r="H13" s="36">
        <v>42</v>
      </c>
      <c r="I13" s="36">
        <v>59.2</v>
      </c>
      <c r="J13" s="36">
        <v>2.1</v>
      </c>
      <c r="K13" s="36">
        <v>6.2</v>
      </c>
      <c r="L13" s="36">
        <v>2.1</v>
      </c>
    </row>
    <row r="14" spans="2:12" ht="15.75" customHeight="1" x14ac:dyDescent="0.15">
      <c r="B14" s="117" t="s">
        <v>4</v>
      </c>
      <c r="C14" s="115" t="s">
        <v>430</v>
      </c>
      <c r="D14" s="17">
        <v>148</v>
      </c>
      <c r="E14" s="69">
        <v>53</v>
      </c>
      <c r="F14" s="10">
        <v>51</v>
      </c>
      <c r="G14" s="10">
        <v>38</v>
      </c>
      <c r="H14" s="10">
        <v>56</v>
      </c>
      <c r="I14" s="10">
        <v>60</v>
      </c>
      <c r="J14" s="10">
        <v>3</v>
      </c>
      <c r="K14" s="10">
        <v>11</v>
      </c>
      <c r="L14" s="10">
        <v>2</v>
      </c>
    </row>
    <row r="15" spans="2:12" ht="15.75" customHeight="1" x14ac:dyDescent="0.15">
      <c r="B15" s="116"/>
      <c r="C15" s="159"/>
      <c r="D15" s="33">
        <v>100</v>
      </c>
      <c r="E15" s="49">
        <v>35.799999999999997</v>
      </c>
      <c r="F15" s="35">
        <v>34.5</v>
      </c>
      <c r="G15" s="35">
        <v>25.7</v>
      </c>
      <c r="H15" s="35">
        <v>37.799999999999997</v>
      </c>
      <c r="I15" s="35">
        <v>40.5</v>
      </c>
      <c r="J15" s="35">
        <v>2</v>
      </c>
      <c r="K15" s="35">
        <v>7.4</v>
      </c>
      <c r="L15" s="35">
        <v>1.4</v>
      </c>
    </row>
    <row r="16" spans="2:12" ht="15.75" customHeight="1" x14ac:dyDescent="0.15">
      <c r="B16" s="116"/>
      <c r="C16" s="160" t="s">
        <v>431</v>
      </c>
      <c r="D16" s="16">
        <v>210</v>
      </c>
      <c r="E16" s="46">
        <v>81</v>
      </c>
      <c r="F16" s="28">
        <v>61</v>
      </c>
      <c r="G16" s="28">
        <v>51</v>
      </c>
      <c r="H16" s="28">
        <v>79</v>
      </c>
      <c r="I16" s="28">
        <v>99</v>
      </c>
      <c r="J16" s="28">
        <v>8</v>
      </c>
      <c r="K16" s="28">
        <v>16</v>
      </c>
      <c r="L16" s="28">
        <v>8</v>
      </c>
    </row>
    <row r="17" spans="2:12" ht="15.75" customHeight="1" x14ac:dyDescent="0.15">
      <c r="B17" s="116"/>
      <c r="C17" s="159"/>
      <c r="D17" s="33">
        <v>100</v>
      </c>
      <c r="E17" s="49">
        <v>38.6</v>
      </c>
      <c r="F17" s="35">
        <v>29</v>
      </c>
      <c r="G17" s="35">
        <v>24.3</v>
      </c>
      <c r="H17" s="35">
        <v>37.6</v>
      </c>
      <c r="I17" s="35">
        <v>47.1</v>
      </c>
      <c r="J17" s="35">
        <v>3.8</v>
      </c>
      <c r="K17" s="35">
        <v>7.6</v>
      </c>
      <c r="L17" s="35">
        <v>3.8</v>
      </c>
    </row>
    <row r="18" spans="2:12" ht="15.75" customHeight="1" x14ac:dyDescent="0.15">
      <c r="B18" s="116"/>
      <c r="C18" s="160" t="s">
        <v>432</v>
      </c>
      <c r="D18" s="16">
        <v>269</v>
      </c>
      <c r="E18" s="46">
        <v>80</v>
      </c>
      <c r="F18" s="28">
        <v>93</v>
      </c>
      <c r="G18" s="28">
        <v>64</v>
      </c>
      <c r="H18" s="28">
        <v>92</v>
      </c>
      <c r="I18" s="28">
        <v>160</v>
      </c>
      <c r="J18" s="28">
        <v>9</v>
      </c>
      <c r="K18" s="28">
        <v>16</v>
      </c>
      <c r="L18" s="28">
        <v>9</v>
      </c>
    </row>
    <row r="19" spans="2:12" ht="15.75" customHeight="1" x14ac:dyDescent="0.15">
      <c r="B19" s="116"/>
      <c r="C19" s="159"/>
      <c r="D19" s="33">
        <v>100</v>
      </c>
      <c r="E19" s="49">
        <v>29.7</v>
      </c>
      <c r="F19" s="35">
        <v>34.6</v>
      </c>
      <c r="G19" s="35">
        <v>23.8</v>
      </c>
      <c r="H19" s="35">
        <v>34.200000000000003</v>
      </c>
      <c r="I19" s="35">
        <v>59.5</v>
      </c>
      <c r="J19" s="35">
        <v>3.3</v>
      </c>
      <c r="K19" s="35">
        <v>5.9</v>
      </c>
      <c r="L19" s="35">
        <v>3.3</v>
      </c>
    </row>
    <row r="20" spans="2:12" ht="15.75" customHeight="1" x14ac:dyDescent="0.15">
      <c r="B20" s="116"/>
      <c r="C20" s="158" t="s">
        <v>433</v>
      </c>
      <c r="D20" s="72">
        <v>374</v>
      </c>
      <c r="E20" s="50">
        <v>125</v>
      </c>
      <c r="F20" s="38">
        <v>110</v>
      </c>
      <c r="G20" s="38">
        <v>105</v>
      </c>
      <c r="H20" s="38">
        <v>147</v>
      </c>
      <c r="I20" s="38">
        <v>202</v>
      </c>
      <c r="J20" s="38">
        <v>7</v>
      </c>
      <c r="K20" s="38">
        <v>28</v>
      </c>
      <c r="L20" s="38">
        <v>9</v>
      </c>
    </row>
    <row r="21" spans="2:12" ht="15.75" customHeight="1" x14ac:dyDescent="0.15">
      <c r="B21" s="116"/>
      <c r="C21" s="159"/>
      <c r="D21" s="33">
        <v>100</v>
      </c>
      <c r="E21" s="49">
        <v>33.4</v>
      </c>
      <c r="F21" s="35">
        <v>29.4</v>
      </c>
      <c r="G21" s="35">
        <v>28.1</v>
      </c>
      <c r="H21" s="35">
        <v>39.299999999999997</v>
      </c>
      <c r="I21" s="35">
        <v>54</v>
      </c>
      <c r="J21" s="35">
        <v>1.9</v>
      </c>
      <c r="K21" s="35">
        <v>7.5</v>
      </c>
      <c r="L21" s="35">
        <v>2.4</v>
      </c>
    </row>
    <row r="22" spans="2:12" ht="15.75" customHeight="1" x14ac:dyDescent="0.15">
      <c r="B22" s="116"/>
      <c r="C22" s="158" t="s">
        <v>434</v>
      </c>
      <c r="D22" s="72">
        <v>569</v>
      </c>
      <c r="E22" s="50">
        <v>208</v>
      </c>
      <c r="F22" s="38">
        <v>190</v>
      </c>
      <c r="G22" s="38">
        <v>215</v>
      </c>
      <c r="H22" s="38">
        <v>249</v>
      </c>
      <c r="I22" s="38">
        <v>339</v>
      </c>
      <c r="J22" s="38">
        <v>7</v>
      </c>
      <c r="K22" s="38">
        <v>28</v>
      </c>
      <c r="L22" s="38">
        <v>7</v>
      </c>
    </row>
    <row r="23" spans="2:12" ht="15.75" customHeight="1" x14ac:dyDescent="0.15">
      <c r="B23" s="116"/>
      <c r="C23" s="159"/>
      <c r="D23" s="33">
        <v>100</v>
      </c>
      <c r="E23" s="49">
        <v>36.6</v>
      </c>
      <c r="F23" s="35">
        <v>33.4</v>
      </c>
      <c r="G23" s="35">
        <v>37.799999999999997</v>
      </c>
      <c r="H23" s="35">
        <v>43.8</v>
      </c>
      <c r="I23" s="35">
        <v>59.6</v>
      </c>
      <c r="J23" s="35">
        <v>1.2</v>
      </c>
      <c r="K23" s="35">
        <v>4.9000000000000004</v>
      </c>
      <c r="L23" s="35">
        <v>1.2</v>
      </c>
    </row>
    <row r="24" spans="2:12" ht="15.75" customHeight="1" x14ac:dyDescent="0.15">
      <c r="B24" s="116"/>
      <c r="C24" s="158" t="s">
        <v>435</v>
      </c>
      <c r="D24" s="72">
        <v>606</v>
      </c>
      <c r="E24" s="50">
        <v>188</v>
      </c>
      <c r="F24" s="38">
        <v>202</v>
      </c>
      <c r="G24" s="38">
        <v>227</v>
      </c>
      <c r="H24" s="38">
        <v>248</v>
      </c>
      <c r="I24" s="38">
        <v>351</v>
      </c>
      <c r="J24" s="38">
        <v>8</v>
      </c>
      <c r="K24" s="38">
        <v>44</v>
      </c>
      <c r="L24" s="38">
        <v>16</v>
      </c>
    </row>
    <row r="25" spans="2:12" ht="15.75" customHeight="1" x14ac:dyDescent="0.15">
      <c r="B25" s="116"/>
      <c r="C25" s="159"/>
      <c r="D25" s="33">
        <v>100</v>
      </c>
      <c r="E25" s="49">
        <v>31</v>
      </c>
      <c r="F25" s="35">
        <v>33.299999999999997</v>
      </c>
      <c r="G25" s="35">
        <v>37.5</v>
      </c>
      <c r="H25" s="35">
        <v>40.9</v>
      </c>
      <c r="I25" s="35">
        <v>57.9</v>
      </c>
      <c r="J25" s="35">
        <v>1.3</v>
      </c>
      <c r="K25" s="35">
        <v>7.3</v>
      </c>
      <c r="L25" s="35">
        <v>2.6</v>
      </c>
    </row>
    <row r="26" spans="2:12" ht="15.75" customHeight="1" x14ac:dyDescent="0.15">
      <c r="B26" s="116"/>
      <c r="C26" s="160" t="s">
        <v>436</v>
      </c>
      <c r="D26" s="16">
        <v>457</v>
      </c>
      <c r="E26" s="46">
        <v>135</v>
      </c>
      <c r="F26" s="28">
        <v>119</v>
      </c>
      <c r="G26" s="28">
        <v>149</v>
      </c>
      <c r="H26" s="28">
        <v>244</v>
      </c>
      <c r="I26" s="28">
        <v>280</v>
      </c>
      <c r="J26" s="28">
        <v>9</v>
      </c>
      <c r="K26" s="28">
        <v>30</v>
      </c>
      <c r="L26" s="28">
        <v>7</v>
      </c>
    </row>
    <row r="27" spans="2:12" ht="15.75" customHeight="1" x14ac:dyDescent="0.15">
      <c r="B27" s="118"/>
      <c r="C27" s="161"/>
      <c r="D27" s="18">
        <v>100</v>
      </c>
      <c r="E27" s="68">
        <v>29.5</v>
      </c>
      <c r="F27" s="11">
        <v>26</v>
      </c>
      <c r="G27" s="11">
        <v>32.6</v>
      </c>
      <c r="H27" s="11">
        <v>53.4</v>
      </c>
      <c r="I27" s="11">
        <v>61.3</v>
      </c>
      <c r="J27" s="11">
        <v>2</v>
      </c>
      <c r="K27" s="11">
        <v>6.6</v>
      </c>
      <c r="L27" s="11">
        <v>1.5</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L9">
    <cfRule type="top10" dxfId="1092" priority="1231" rank="1"/>
  </conditionalFormatting>
  <conditionalFormatting sqref="E11:L11">
    <cfRule type="top10" dxfId="1091" priority="1232" rank="1"/>
  </conditionalFormatting>
  <conditionalFormatting sqref="E13:L13">
    <cfRule type="top10" dxfId="1090" priority="1233" rank="1"/>
  </conditionalFormatting>
  <conditionalFormatting sqref="E15:L15">
    <cfRule type="top10" dxfId="1089" priority="1234" rank="1"/>
  </conditionalFormatting>
  <conditionalFormatting sqref="E17:L17">
    <cfRule type="top10" dxfId="1088" priority="1235" rank="1"/>
  </conditionalFormatting>
  <conditionalFormatting sqref="E19:L19">
    <cfRule type="top10" dxfId="1087" priority="1236" rank="1"/>
  </conditionalFormatting>
  <conditionalFormatting sqref="E21:L21">
    <cfRule type="top10" dxfId="1086" priority="1237" rank="1"/>
  </conditionalFormatting>
  <conditionalFormatting sqref="E23:L23">
    <cfRule type="top10" dxfId="1085" priority="1238" rank="1"/>
  </conditionalFormatting>
  <conditionalFormatting sqref="E25:L25">
    <cfRule type="top10" dxfId="1084" priority="1239" rank="1"/>
  </conditionalFormatting>
  <conditionalFormatting sqref="E27:L27">
    <cfRule type="top10" dxfId="1083" priority="1240" rank="1"/>
  </conditionalFormatting>
  <pageMargins left="0.7" right="0.7" top="0.75" bottom="0.75" header="0.3" footer="0.3"/>
  <pageSetup paperSize="9" orientation="landscape" r:id="rId1"/>
  <headerFooter>
    <oddFooter>&amp;C&amp;P</oddFooter>
  </headerFooter>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732</v>
      </c>
    </row>
    <row r="3" spans="2:15" ht="15.75" customHeight="1" x14ac:dyDescent="0.15">
      <c r="B3" s="1" t="s">
        <v>547</v>
      </c>
    </row>
    <row r="4" spans="2:15" ht="15.75" customHeight="1" x14ac:dyDescent="0.15">
      <c r="B4" s="1" t="s">
        <v>743</v>
      </c>
    </row>
    <row r="5" spans="2:15" ht="15.75" customHeight="1" x14ac:dyDescent="0.15">
      <c r="B5" s="1" t="s">
        <v>737</v>
      </c>
    </row>
    <row r="6" spans="2:15" ht="4.5" customHeight="1" x14ac:dyDescent="0.15">
      <c r="B6" s="12"/>
      <c r="C6" s="6"/>
      <c r="D6" s="15"/>
      <c r="E6" s="73"/>
      <c r="F6" s="13"/>
      <c r="G6" s="13"/>
      <c r="H6" s="13"/>
      <c r="I6" s="13"/>
      <c r="J6" s="13"/>
      <c r="K6" s="13"/>
      <c r="L6" s="13"/>
      <c r="M6" s="13"/>
      <c r="N6" s="13"/>
      <c r="O6" s="13"/>
    </row>
    <row r="7" spans="2:15" s="2" customFormat="1" ht="118.5" customHeight="1" thickBot="1" x14ac:dyDescent="0.2">
      <c r="B7" s="25"/>
      <c r="C7" s="5" t="s">
        <v>427</v>
      </c>
      <c r="D7" s="19" t="s">
        <v>52</v>
      </c>
      <c r="E7" s="22" t="s">
        <v>728</v>
      </c>
      <c r="F7" s="23" t="s">
        <v>88</v>
      </c>
      <c r="G7" s="23" t="s">
        <v>89</v>
      </c>
      <c r="H7" s="23" t="s">
        <v>225</v>
      </c>
      <c r="I7" s="23" t="s">
        <v>90</v>
      </c>
      <c r="J7" s="23" t="s">
        <v>32</v>
      </c>
      <c r="K7" s="23" t="s">
        <v>226</v>
      </c>
      <c r="L7" s="23" t="s">
        <v>227</v>
      </c>
      <c r="M7" s="23" t="s">
        <v>92</v>
      </c>
      <c r="N7" s="23" t="s">
        <v>17</v>
      </c>
      <c r="O7" s="23" t="s">
        <v>53</v>
      </c>
    </row>
    <row r="8" spans="2:15" ht="15.75" customHeight="1" thickTop="1" x14ac:dyDescent="0.15">
      <c r="B8" s="108" t="s">
        <v>428</v>
      </c>
      <c r="C8" s="109"/>
      <c r="D8" s="16">
        <v>2685</v>
      </c>
      <c r="E8" s="46">
        <v>112</v>
      </c>
      <c r="F8" s="28">
        <v>17</v>
      </c>
      <c r="G8" s="28">
        <v>52</v>
      </c>
      <c r="H8" s="28">
        <v>70</v>
      </c>
      <c r="I8" s="28">
        <v>276</v>
      </c>
      <c r="J8" s="28">
        <v>172</v>
      </c>
      <c r="K8" s="28">
        <v>116</v>
      </c>
      <c r="L8" s="28">
        <v>136</v>
      </c>
      <c r="M8" s="28">
        <v>1543</v>
      </c>
      <c r="N8" s="28">
        <v>302</v>
      </c>
      <c r="O8" s="28">
        <v>156</v>
      </c>
    </row>
    <row r="9" spans="2:15" ht="15.75" customHeight="1" x14ac:dyDescent="0.15">
      <c r="B9" s="110"/>
      <c r="C9" s="111"/>
      <c r="D9" s="18">
        <v>100</v>
      </c>
      <c r="E9" s="68">
        <v>4.2</v>
      </c>
      <c r="F9" s="11">
        <v>0.6</v>
      </c>
      <c r="G9" s="11">
        <v>1.9</v>
      </c>
      <c r="H9" s="11">
        <v>2.6</v>
      </c>
      <c r="I9" s="11">
        <v>10.3</v>
      </c>
      <c r="J9" s="11">
        <v>6.4</v>
      </c>
      <c r="K9" s="11">
        <v>4.3</v>
      </c>
      <c r="L9" s="11">
        <v>5.0999999999999996</v>
      </c>
      <c r="M9" s="11">
        <v>57.5</v>
      </c>
      <c r="N9" s="11">
        <v>11.2</v>
      </c>
      <c r="O9" s="11">
        <v>5.8</v>
      </c>
    </row>
    <row r="10" spans="2:15" ht="15.75" customHeight="1" x14ac:dyDescent="0.15">
      <c r="B10" s="117" t="s">
        <v>429</v>
      </c>
      <c r="C10" s="162" t="s">
        <v>2</v>
      </c>
      <c r="D10" s="16">
        <v>1263</v>
      </c>
      <c r="E10" s="46">
        <v>57</v>
      </c>
      <c r="F10" s="28">
        <v>9</v>
      </c>
      <c r="G10" s="28">
        <v>27</v>
      </c>
      <c r="H10" s="28">
        <v>42</v>
      </c>
      <c r="I10" s="28">
        <v>144</v>
      </c>
      <c r="J10" s="28">
        <v>79</v>
      </c>
      <c r="K10" s="28">
        <v>52</v>
      </c>
      <c r="L10" s="28">
        <v>62</v>
      </c>
      <c r="M10" s="28">
        <v>714</v>
      </c>
      <c r="N10" s="28">
        <v>131</v>
      </c>
      <c r="O10" s="28">
        <v>79</v>
      </c>
    </row>
    <row r="11" spans="2:15" ht="15.75" customHeight="1" x14ac:dyDescent="0.15">
      <c r="B11" s="116"/>
      <c r="C11" s="163"/>
      <c r="D11" s="33">
        <v>100</v>
      </c>
      <c r="E11" s="49">
        <v>4.5</v>
      </c>
      <c r="F11" s="35">
        <v>0.7</v>
      </c>
      <c r="G11" s="35">
        <v>2.1</v>
      </c>
      <c r="H11" s="35">
        <v>3.3</v>
      </c>
      <c r="I11" s="35">
        <v>11.4</v>
      </c>
      <c r="J11" s="35">
        <v>6.3</v>
      </c>
      <c r="K11" s="35">
        <v>4.0999999999999996</v>
      </c>
      <c r="L11" s="35">
        <v>4.9000000000000004</v>
      </c>
      <c r="M11" s="35">
        <v>56.5</v>
      </c>
      <c r="N11" s="35">
        <v>10.4</v>
      </c>
      <c r="O11" s="35">
        <v>6.3</v>
      </c>
    </row>
    <row r="12" spans="2:15" ht="15.75" customHeight="1" x14ac:dyDescent="0.15">
      <c r="B12" s="116"/>
      <c r="C12" s="162" t="s">
        <v>3</v>
      </c>
      <c r="D12" s="16">
        <v>1404</v>
      </c>
      <c r="E12" s="46">
        <v>53</v>
      </c>
      <c r="F12" s="28">
        <v>8</v>
      </c>
      <c r="G12" s="28">
        <v>25</v>
      </c>
      <c r="H12" s="28">
        <v>27</v>
      </c>
      <c r="I12" s="28">
        <v>129</v>
      </c>
      <c r="J12" s="28">
        <v>92</v>
      </c>
      <c r="K12" s="28">
        <v>62</v>
      </c>
      <c r="L12" s="28">
        <v>72</v>
      </c>
      <c r="M12" s="28">
        <v>821</v>
      </c>
      <c r="N12" s="28">
        <v>170</v>
      </c>
      <c r="O12" s="28">
        <v>77</v>
      </c>
    </row>
    <row r="13" spans="2:15" ht="15.75" customHeight="1" x14ac:dyDescent="0.15">
      <c r="B13" s="118"/>
      <c r="C13" s="162"/>
      <c r="D13" s="71">
        <v>100</v>
      </c>
      <c r="E13" s="70">
        <v>3.8</v>
      </c>
      <c r="F13" s="36">
        <v>0.6</v>
      </c>
      <c r="G13" s="36">
        <v>1.8</v>
      </c>
      <c r="H13" s="36">
        <v>1.9</v>
      </c>
      <c r="I13" s="36">
        <v>9.1999999999999993</v>
      </c>
      <c r="J13" s="36">
        <v>6.6</v>
      </c>
      <c r="K13" s="36">
        <v>4.4000000000000004</v>
      </c>
      <c r="L13" s="36">
        <v>5.0999999999999996</v>
      </c>
      <c r="M13" s="36">
        <v>58.5</v>
      </c>
      <c r="N13" s="36">
        <v>12.1</v>
      </c>
      <c r="O13" s="36">
        <v>5.5</v>
      </c>
    </row>
    <row r="14" spans="2:15" ht="15.75" customHeight="1" x14ac:dyDescent="0.15">
      <c r="B14" s="117" t="s">
        <v>4</v>
      </c>
      <c r="C14" s="115" t="s">
        <v>430</v>
      </c>
      <c r="D14" s="17">
        <v>148</v>
      </c>
      <c r="E14" s="69">
        <v>14</v>
      </c>
      <c r="F14" s="10">
        <v>1</v>
      </c>
      <c r="G14" s="10">
        <v>2</v>
      </c>
      <c r="H14" s="10">
        <v>3</v>
      </c>
      <c r="I14" s="10">
        <v>15</v>
      </c>
      <c r="J14" s="10">
        <v>11</v>
      </c>
      <c r="K14" s="10">
        <v>1</v>
      </c>
      <c r="L14" s="10">
        <v>5</v>
      </c>
      <c r="M14" s="10">
        <v>87</v>
      </c>
      <c r="N14" s="10">
        <v>16</v>
      </c>
      <c r="O14" s="10">
        <v>6</v>
      </c>
    </row>
    <row r="15" spans="2:15" ht="15.75" customHeight="1" x14ac:dyDescent="0.15">
      <c r="B15" s="116"/>
      <c r="C15" s="159"/>
      <c r="D15" s="33">
        <v>100</v>
      </c>
      <c r="E15" s="49">
        <v>9.5</v>
      </c>
      <c r="F15" s="35">
        <v>0.7</v>
      </c>
      <c r="G15" s="35">
        <v>1.4</v>
      </c>
      <c r="H15" s="35">
        <v>2</v>
      </c>
      <c r="I15" s="35">
        <v>10.1</v>
      </c>
      <c r="J15" s="35">
        <v>7.4</v>
      </c>
      <c r="K15" s="35">
        <v>0.7</v>
      </c>
      <c r="L15" s="35">
        <v>3.4</v>
      </c>
      <c r="M15" s="35">
        <v>58.8</v>
      </c>
      <c r="N15" s="35">
        <v>10.8</v>
      </c>
      <c r="O15" s="35">
        <v>4.0999999999999996</v>
      </c>
    </row>
    <row r="16" spans="2:15" ht="15.75" customHeight="1" x14ac:dyDescent="0.15">
      <c r="B16" s="116"/>
      <c r="C16" s="160" t="s">
        <v>431</v>
      </c>
      <c r="D16" s="16">
        <v>210</v>
      </c>
      <c r="E16" s="46">
        <v>10</v>
      </c>
      <c r="F16" s="28">
        <v>4</v>
      </c>
      <c r="G16" s="28">
        <v>5</v>
      </c>
      <c r="H16" s="28">
        <v>7</v>
      </c>
      <c r="I16" s="28">
        <v>32</v>
      </c>
      <c r="J16" s="28">
        <v>16</v>
      </c>
      <c r="K16" s="28">
        <v>7</v>
      </c>
      <c r="L16" s="28">
        <v>11</v>
      </c>
      <c r="M16" s="28">
        <v>112</v>
      </c>
      <c r="N16" s="28">
        <v>19</v>
      </c>
      <c r="O16" s="28">
        <v>14</v>
      </c>
    </row>
    <row r="17" spans="2:15" ht="15.75" customHeight="1" x14ac:dyDescent="0.15">
      <c r="B17" s="116"/>
      <c r="C17" s="159"/>
      <c r="D17" s="33">
        <v>100</v>
      </c>
      <c r="E17" s="49">
        <v>4.8</v>
      </c>
      <c r="F17" s="35">
        <v>1.9</v>
      </c>
      <c r="G17" s="35">
        <v>2.4</v>
      </c>
      <c r="H17" s="35">
        <v>3.3</v>
      </c>
      <c r="I17" s="35">
        <v>15.2</v>
      </c>
      <c r="J17" s="35">
        <v>7.6</v>
      </c>
      <c r="K17" s="35">
        <v>3.3</v>
      </c>
      <c r="L17" s="35">
        <v>5.2</v>
      </c>
      <c r="M17" s="35">
        <v>53.3</v>
      </c>
      <c r="N17" s="35">
        <v>9</v>
      </c>
      <c r="O17" s="35">
        <v>6.7</v>
      </c>
    </row>
    <row r="18" spans="2:15" ht="15.75" customHeight="1" x14ac:dyDescent="0.15">
      <c r="B18" s="116"/>
      <c r="C18" s="160" t="s">
        <v>432</v>
      </c>
      <c r="D18" s="16">
        <v>269</v>
      </c>
      <c r="E18" s="46">
        <v>13</v>
      </c>
      <c r="F18" s="28">
        <v>2</v>
      </c>
      <c r="G18" s="28">
        <v>4</v>
      </c>
      <c r="H18" s="28">
        <v>11</v>
      </c>
      <c r="I18" s="28">
        <v>26</v>
      </c>
      <c r="J18" s="28">
        <v>18</v>
      </c>
      <c r="K18" s="28">
        <v>9</v>
      </c>
      <c r="L18" s="28">
        <v>11</v>
      </c>
      <c r="M18" s="28">
        <v>159</v>
      </c>
      <c r="N18" s="28">
        <v>29</v>
      </c>
      <c r="O18" s="28">
        <v>15</v>
      </c>
    </row>
    <row r="19" spans="2:15" ht="15.75" customHeight="1" x14ac:dyDescent="0.15">
      <c r="B19" s="116"/>
      <c r="C19" s="159"/>
      <c r="D19" s="33">
        <v>100</v>
      </c>
      <c r="E19" s="49">
        <v>4.8</v>
      </c>
      <c r="F19" s="35">
        <v>0.7</v>
      </c>
      <c r="G19" s="35">
        <v>1.5</v>
      </c>
      <c r="H19" s="35">
        <v>4.0999999999999996</v>
      </c>
      <c r="I19" s="35">
        <v>9.6999999999999993</v>
      </c>
      <c r="J19" s="35">
        <v>6.7</v>
      </c>
      <c r="K19" s="35">
        <v>3.3</v>
      </c>
      <c r="L19" s="35">
        <v>4.0999999999999996</v>
      </c>
      <c r="M19" s="35">
        <v>59.1</v>
      </c>
      <c r="N19" s="35">
        <v>10.8</v>
      </c>
      <c r="O19" s="35">
        <v>5.6</v>
      </c>
    </row>
    <row r="20" spans="2:15" ht="15.75" customHeight="1" x14ac:dyDescent="0.15">
      <c r="B20" s="116"/>
      <c r="C20" s="158" t="s">
        <v>433</v>
      </c>
      <c r="D20" s="72">
        <v>374</v>
      </c>
      <c r="E20" s="50">
        <v>17</v>
      </c>
      <c r="F20" s="38">
        <v>2</v>
      </c>
      <c r="G20" s="38">
        <v>9</v>
      </c>
      <c r="H20" s="38">
        <v>10</v>
      </c>
      <c r="I20" s="38">
        <v>34</v>
      </c>
      <c r="J20" s="38">
        <v>19</v>
      </c>
      <c r="K20" s="38">
        <v>16</v>
      </c>
      <c r="L20" s="38">
        <v>19</v>
      </c>
      <c r="M20" s="38">
        <v>213</v>
      </c>
      <c r="N20" s="38">
        <v>45</v>
      </c>
      <c r="O20" s="38">
        <v>29</v>
      </c>
    </row>
    <row r="21" spans="2:15" ht="15.75" customHeight="1" x14ac:dyDescent="0.15">
      <c r="B21" s="116"/>
      <c r="C21" s="159"/>
      <c r="D21" s="33">
        <v>100</v>
      </c>
      <c r="E21" s="49">
        <v>4.5</v>
      </c>
      <c r="F21" s="35">
        <v>0.5</v>
      </c>
      <c r="G21" s="35">
        <v>2.4</v>
      </c>
      <c r="H21" s="35">
        <v>2.7</v>
      </c>
      <c r="I21" s="35">
        <v>9.1</v>
      </c>
      <c r="J21" s="35">
        <v>5.0999999999999996</v>
      </c>
      <c r="K21" s="35">
        <v>4.3</v>
      </c>
      <c r="L21" s="35">
        <v>5.0999999999999996</v>
      </c>
      <c r="M21" s="35">
        <v>57</v>
      </c>
      <c r="N21" s="35">
        <v>12</v>
      </c>
      <c r="O21" s="35">
        <v>7.8</v>
      </c>
    </row>
    <row r="22" spans="2:15" ht="15.75" customHeight="1" x14ac:dyDescent="0.15">
      <c r="B22" s="116"/>
      <c r="C22" s="158" t="s">
        <v>434</v>
      </c>
      <c r="D22" s="72">
        <v>569</v>
      </c>
      <c r="E22" s="50">
        <v>21</v>
      </c>
      <c r="F22" s="38">
        <v>2</v>
      </c>
      <c r="G22" s="38">
        <v>11</v>
      </c>
      <c r="H22" s="38">
        <v>17</v>
      </c>
      <c r="I22" s="38">
        <v>66</v>
      </c>
      <c r="J22" s="38">
        <v>41</v>
      </c>
      <c r="K22" s="38">
        <v>28</v>
      </c>
      <c r="L22" s="38">
        <v>31</v>
      </c>
      <c r="M22" s="38">
        <v>314</v>
      </c>
      <c r="N22" s="38">
        <v>66</v>
      </c>
      <c r="O22" s="38">
        <v>34</v>
      </c>
    </row>
    <row r="23" spans="2:15" ht="15.75" customHeight="1" x14ac:dyDescent="0.15">
      <c r="B23" s="116"/>
      <c r="C23" s="159"/>
      <c r="D23" s="33">
        <v>100</v>
      </c>
      <c r="E23" s="49">
        <v>3.7</v>
      </c>
      <c r="F23" s="35">
        <v>0.4</v>
      </c>
      <c r="G23" s="35">
        <v>1.9</v>
      </c>
      <c r="H23" s="35">
        <v>3</v>
      </c>
      <c r="I23" s="35">
        <v>11.6</v>
      </c>
      <c r="J23" s="35">
        <v>7.2</v>
      </c>
      <c r="K23" s="35">
        <v>4.9000000000000004</v>
      </c>
      <c r="L23" s="35">
        <v>5.4</v>
      </c>
      <c r="M23" s="35">
        <v>55.2</v>
      </c>
      <c r="N23" s="35">
        <v>11.6</v>
      </c>
      <c r="O23" s="35">
        <v>6</v>
      </c>
    </row>
    <row r="24" spans="2:15" ht="15.75" customHeight="1" x14ac:dyDescent="0.15">
      <c r="B24" s="116"/>
      <c r="C24" s="158" t="s">
        <v>435</v>
      </c>
      <c r="D24" s="72">
        <v>606</v>
      </c>
      <c r="E24" s="50">
        <v>23</v>
      </c>
      <c r="F24" s="38">
        <v>3</v>
      </c>
      <c r="G24" s="38">
        <v>9</v>
      </c>
      <c r="H24" s="38">
        <v>10</v>
      </c>
      <c r="I24" s="38">
        <v>44</v>
      </c>
      <c r="J24" s="38">
        <v>33</v>
      </c>
      <c r="K24" s="38">
        <v>28</v>
      </c>
      <c r="L24" s="38">
        <v>30</v>
      </c>
      <c r="M24" s="38">
        <v>368</v>
      </c>
      <c r="N24" s="38">
        <v>68</v>
      </c>
      <c r="O24" s="38">
        <v>36</v>
      </c>
    </row>
    <row r="25" spans="2:15" ht="15.75" customHeight="1" x14ac:dyDescent="0.15">
      <c r="B25" s="116"/>
      <c r="C25" s="159"/>
      <c r="D25" s="33">
        <v>100</v>
      </c>
      <c r="E25" s="49">
        <v>3.8</v>
      </c>
      <c r="F25" s="35">
        <v>0.5</v>
      </c>
      <c r="G25" s="35">
        <v>1.5</v>
      </c>
      <c r="H25" s="35">
        <v>1.7</v>
      </c>
      <c r="I25" s="35">
        <v>7.3</v>
      </c>
      <c r="J25" s="35">
        <v>5.4</v>
      </c>
      <c r="K25" s="35">
        <v>4.5999999999999996</v>
      </c>
      <c r="L25" s="35">
        <v>5</v>
      </c>
      <c r="M25" s="35">
        <v>60.7</v>
      </c>
      <c r="N25" s="35">
        <v>11.2</v>
      </c>
      <c r="O25" s="35">
        <v>5.9</v>
      </c>
    </row>
    <row r="26" spans="2:15" ht="15.75" customHeight="1" x14ac:dyDescent="0.15">
      <c r="B26" s="116"/>
      <c r="C26" s="160" t="s">
        <v>436</v>
      </c>
      <c r="D26" s="16">
        <v>457</v>
      </c>
      <c r="E26" s="46">
        <v>12</v>
      </c>
      <c r="F26" s="28">
        <v>3</v>
      </c>
      <c r="G26" s="28">
        <v>11</v>
      </c>
      <c r="H26" s="28">
        <v>10</v>
      </c>
      <c r="I26" s="28">
        <v>54</v>
      </c>
      <c r="J26" s="28">
        <v>29</v>
      </c>
      <c r="K26" s="28">
        <v>23</v>
      </c>
      <c r="L26" s="28">
        <v>26</v>
      </c>
      <c r="M26" s="28">
        <v>269</v>
      </c>
      <c r="N26" s="28">
        <v>48</v>
      </c>
      <c r="O26" s="28">
        <v>19</v>
      </c>
    </row>
    <row r="27" spans="2:15" ht="15.75" customHeight="1" x14ac:dyDescent="0.15">
      <c r="B27" s="118"/>
      <c r="C27" s="161"/>
      <c r="D27" s="18">
        <v>100</v>
      </c>
      <c r="E27" s="68">
        <v>2.6</v>
      </c>
      <c r="F27" s="11">
        <v>0.7</v>
      </c>
      <c r="G27" s="11">
        <v>2.4</v>
      </c>
      <c r="H27" s="11">
        <v>2.2000000000000002</v>
      </c>
      <c r="I27" s="11">
        <v>11.8</v>
      </c>
      <c r="J27" s="11">
        <v>6.3</v>
      </c>
      <c r="K27" s="11">
        <v>5</v>
      </c>
      <c r="L27" s="11">
        <v>5.7</v>
      </c>
      <c r="M27" s="11">
        <v>58.9</v>
      </c>
      <c r="N27" s="11">
        <v>10.5</v>
      </c>
      <c r="O27" s="11">
        <v>4.2</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O9">
    <cfRule type="top10" dxfId="1082" priority="10" rank="1"/>
  </conditionalFormatting>
  <conditionalFormatting sqref="E11:O11">
    <cfRule type="top10" dxfId="1081" priority="9" rank="1"/>
  </conditionalFormatting>
  <conditionalFormatting sqref="E13:O13">
    <cfRule type="top10" dxfId="1080" priority="8" rank="1"/>
  </conditionalFormatting>
  <conditionalFormatting sqref="E15:O15">
    <cfRule type="top10" dxfId="1079" priority="7" rank="1"/>
  </conditionalFormatting>
  <conditionalFormatting sqref="E17:O17">
    <cfRule type="top10" dxfId="1078" priority="6" rank="1"/>
  </conditionalFormatting>
  <conditionalFormatting sqref="E19:O19">
    <cfRule type="top10" dxfId="1077" priority="5" rank="1"/>
  </conditionalFormatting>
  <conditionalFormatting sqref="E21:O21">
    <cfRule type="top10" dxfId="1076" priority="4" rank="1"/>
  </conditionalFormatting>
  <conditionalFormatting sqref="E23:O23">
    <cfRule type="top10" dxfId="1075" priority="3" rank="1"/>
  </conditionalFormatting>
  <conditionalFormatting sqref="E25:O25">
    <cfRule type="top10" dxfId="1074" priority="2" rank="1"/>
  </conditionalFormatting>
  <conditionalFormatting sqref="E27:O27">
    <cfRule type="top10" dxfId="1073" priority="1" rank="1"/>
  </conditionalFormatting>
  <pageMargins left="0.7" right="0.7" top="0.75" bottom="0.75" header="0.3" footer="0.3"/>
  <pageSetup paperSize="9" scale="98" orientation="landscape" r:id="rId1"/>
  <headerFooter>
    <oddFooter>&amp;C&amp;P</oddFooter>
  </headerFooter>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4" ht="15.75" customHeight="1" x14ac:dyDescent="0.15">
      <c r="B2" s="1" t="s">
        <v>732</v>
      </c>
    </row>
    <row r="3" spans="2:14" ht="15.75" customHeight="1" x14ac:dyDescent="0.15">
      <c r="B3" s="1" t="s">
        <v>547</v>
      </c>
    </row>
    <row r="4" spans="2:14" ht="15.75" customHeight="1" x14ac:dyDescent="0.15">
      <c r="B4" s="1" t="s">
        <v>738</v>
      </c>
    </row>
    <row r="5" spans="2:14" ht="15.75" customHeight="1" x14ac:dyDescent="0.15">
      <c r="B5" s="1" t="s">
        <v>739</v>
      </c>
    </row>
    <row r="6" spans="2:14" ht="4.5" customHeight="1" x14ac:dyDescent="0.15">
      <c r="B6" s="12"/>
      <c r="C6" s="6"/>
      <c r="D6" s="15"/>
      <c r="E6" s="73"/>
      <c r="F6" s="13"/>
      <c r="G6" s="13"/>
      <c r="H6" s="13"/>
      <c r="I6" s="13"/>
      <c r="J6" s="13"/>
      <c r="K6" s="13"/>
      <c r="L6" s="13"/>
      <c r="M6" s="13"/>
      <c r="N6" s="13"/>
    </row>
    <row r="7" spans="2:14" s="2" customFormat="1" ht="118.5" customHeight="1" thickBot="1" x14ac:dyDescent="0.2">
      <c r="B7" s="25"/>
      <c r="C7" s="5" t="s">
        <v>427</v>
      </c>
      <c r="D7" s="19" t="s">
        <v>52</v>
      </c>
      <c r="E7" s="22" t="s">
        <v>729</v>
      </c>
      <c r="F7" s="23" t="s">
        <v>218</v>
      </c>
      <c r="G7" s="23" t="s">
        <v>219</v>
      </c>
      <c r="H7" s="23" t="s">
        <v>220</v>
      </c>
      <c r="I7" s="23" t="s">
        <v>221</v>
      </c>
      <c r="J7" s="23" t="s">
        <v>222</v>
      </c>
      <c r="K7" s="23" t="s">
        <v>223</v>
      </c>
      <c r="L7" s="23" t="s">
        <v>224</v>
      </c>
      <c r="M7" s="23" t="s">
        <v>44</v>
      </c>
      <c r="N7" s="23" t="s">
        <v>53</v>
      </c>
    </row>
    <row r="8" spans="2:14" ht="15.75" customHeight="1" thickTop="1" x14ac:dyDescent="0.15">
      <c r="B8" s="108" t="s">
        <v>428</v>
      </c>
      <c r="C8" s="109"/>
      <c r="D8" s="16">
        <v>241</v>
      </c>
      <c r="E8" s="46">
        <v>75</v>
      </c>
      <c r="F8" s="28">
        <v>52</v>
      </c>
      <c r="G8" s="28">
        <v>66</v>
      </c>
      <c r="H8" s="28">
        <v>14</v>
      </c>
      <c r="I8" s="28">
        <v>16</v>
      </c>
      <c r="J8" s="28">
        <v>13</v>
      </c>
      <c r="K8" s="28">
        <v>17</v>
      </c>
      <c r="L8" s="28">
        <v>11</v>
      </c>
      <c r="M8" s="28">
        <v>29</v>
      </c>
      <c r="N8" s="28">
        <v>29</v>
      </c>
    </row>
    <row r="9" spans="2:14" ht="15.75" customHeight="1" x14ac:dyDescent="0.15">
      <c r="B9" s="110"/>
      <c r="C9" s="111"/>
      <c r="D9" s="18">
        <v>100</v>
      </c>
      <c r="E9" s="68">
        <v>31.1</v>
      </c>
      <c r="F9" s="11">
        <v>21.6</v>
      </c>
      <c r="G9" s="11">
        <v>27.4</v>
      </c>
      <c r="H9" s="11">
        <v>5.8</v>
      </c>
      <c r="I9" s="11">
        <v>6.6</v>
      </c>
      <c r="J9" s="11">
        <v>5.4</v>
      </c>
      <c r="K9" s="11">
        <v>7.1</v>
      </c>
      <c r="L9" s="11">
        <v>4.5999999999999996</v>
      </c>
      <c r="M9" s="11">
        <v>12</v>
      </c>
      <c r="N9" s="11">
        <v>12</v>
      </c>
    </row>
    <row r="10" spans="2:14" ht="15.75" customHeight="1" x14ac:dyDescent="0.15">
      <c r="B10" s="117" t="s">
        <v>429</v>
      </c>
      <c r="C10" s="162" t="s">
        <v>2</v>
      </c>
      <c r="D10" s="16">
        <v>124</v>
      </c>
      <c r="E10" s="46">
        <v>42</v>
      </c>
      <c r="F10" s="28">
        <v>26</v>
      </c>
      <c r="G10" s="28">
        <v>36</v>
      </c>
      <c r="H10" s="28">
        <v>9</v>
      </c>
      <c r="I10" s="28">
        <v>11</v>
      </c>
      <c r="J10" s="28">
        <v>8</v>
      </c>
      <c r="K10" s="28">
        <v>11</v>
      </c>
      <c r="L10" s="28">
        <v>6</v>
      </c>
      <c r="M10" s="28">
        <v>15</v>
      </c>
      <c r="N10" s="28">
        <v>16</v>
      </c>
    </row>
    <row r="11" spans="2:14" ht="15.75" customHeight="1" x14ac:dyDescent="0.15">
      <c r="B11" s="116"/>
      <c r="C11" s="163"/>
      <c r="D11" s="33">
        <v>100</v>
      </c>
      <c r="E11" s="49">
        <v>33.9</v>
      </c>
      <c r="F11" s="35">
        <v>21</v>
      </c>
      <c r="G11" s="35">
        <v>29</v>
      </c>
      <c r="H11" s="35">
        <v>7.3</v>
      </c>
      <c r="I11" s="35">
        <v>8.9</v>
      </c>
      <c r="J11" s="35">
        <v>6.5</v>
      </c>
      <c r="K11" s="35">
        <v>8.9</v>
      </c>
      <c r="L11" s="35">
        <v>4.8</v>
      </c>
      <c r="M11" s="35">
        <v>12.1</v>
      </c>
      <c r="N11" s="35">
        <v>12.9</v>
      </c>
    </row>
    <row r="12" spans="2:14" ht="15.75" customHeight="1" x14ac:dyDescent="0.15">
      <c r="B12" s="116"/>
      <c r="C12" s="162" t="s">
        <v>3</v>
      </c>
      <c r="D12" s="16">
        <v>114</v>
      </c>
      <c r="E12" s="46">
        <v>33</v>
      </c>
      <c r="F12" s="28">
        <v>25</v>
      </c>
      <c r="G12" s="28">
        <v>28</v>
      </c>
      <c r="H12" s="28">
        <v>5</v>
      </c>
      <c r="I12" s="28">
        <v>5</v>
      </c>
      <c r="J12" s="28">
        <v>4</v>
      </c>
      <c r="K12" s="28">
        <v>5</v>
      </c>
      <c r="L12" s="28">
        <v>5</v>
      </c>
      <c r="M12" s="28">
        <v>14</v>
      </c>
      <c r="N12" s="28">
        <v>13</v>
      </c>
    </row>
    <row r="13" spans="2:14" ht="15.75" customHeight="1" x14ac:dyDescent="0.15">
      <c r="B13" s="118"/>
      <c r="C13" s="162"/>
      <c r="D13" s="71">
        <v>100</v>
      </c>
      <c r="E13" s="70">
        <v>28.9</v>
      </c>
      <c r="F13" s="36">
        <v>21.9</v>
      </c>
      <c r="G13" s="36">
        <v>24.6</v>
      </c>
      <c r="H13" s="36">
        <v>4.4000000000000004</v>
      </c>
      <c r="I13" s="36">
        <v>4.4000000000000004</v>
      </c>
      <c r="J13" s="36">
        <v>3.5</v>
      </c>
      <c r="K13" s="36">
        <v>4.4000000000000004</v>
      </c>
      <c r="L13" s="36">
        <v>4.4000000000000004</v>
      </c>
      <c r="M13" s="36">
        <v>12.3</v>
      </c>
      <c r="N13" s="36">
        <v>11.4</v>
      </c>
    </row>
    <row r="14" spans="2:14" ht="15.75" customHeight="1" x14ac:dyDescent="0.15">
      <c r="B14" s="117" t="s">
        <v>4</v>
      </c>
      <c r="C14" s="115" t="s">
        <v>430</v>
      </c>
      <c r="D14" s="17">
        <v>18</v>
      </c>
      <c r="E14" s="69">
        <v>7</v>
      </c>
      <c r="F14" s="10">
        <v>5</v>
      </c>
      <c r="G14" s="10">
        <v>6</v>
      </c>
      <c r="H14" s="10">
        <v>1</v>
      </c>
      <c r="I14" s="10">
        <v>1</v>
      </c>
      <c r="J14" s="10">
        <v>2</v>
      </c>
      <c r="K14" s="10">
        <v>0</v>
      </c>
      <c r="L14" s="10">
        <v>0</v>
      </c>
      <c r="M14" s="10">
        <v>3</v>
      </c>
      <c r="N14" s="10">
        <v>0</v>
      </c>
    </row>
    <row r="15" spans="2:14" ht="15.75" customHeight="1" x14ac:dyDescent="0.15">
      <c r="B15" s="116"/>
      <c r="C15" s="159"/>
      <c r="D15" s="33">
        <v>100</v>
      </c>
      <c r="E15" s="49">
        <v>38.9</v>
      </c>
      <c r="F15" s="35">
        <v>27.8</v>
      </c>
      <c r="G15" s="35">
        <v>33.299999999999997</v>
      </c>
      <c r="H15" s="35">
        <v>5.6</v>
      </c>
      <c r="I15" s="35">
        <v>5.6</v>
      </c>
      <c r="J15" s="35">
        <v>11.1</v>
      </c>
      <c r="K15" s="35">
        <v>0</v>
      </c>
      <c r="L15" s="35">
        <v>0</v>
      </c>
      <c r="M15" s="35">
        <v>16.7</v>
      </c>
      <c r="N15" s="35">
        <v>0</v>
      </c>
    </row>
    <row r="16" spans="2:14" ht="15.75" customHeight="1" x14ac:dyDescent="0.15">
      <c r="B16" s="116"/>
      <c r="C16" s="160" t="s">
        <v>431</v>
      </c>
      <c r="D16" s="16">
        <v>25</v>
      </c>
      <c r="E16" s="46">
        <v>4</v>
      </c>
      <c r="F16" s="28">
        <v>3</v>
      </c>
      <c r="G16" s="28">
        <v>3</v>
      </c>
      <c r="H16" s="28">
        <v>4</v>
      </c>
      <c r="I16" s="28">
        <v>4</v>
      </c>
      <c r="J16" s="28">
        <v>2</v>
      </c>
      <c r="K16" s="28">
        <v>0</v>
      </c>
      <c r="L16" s="28">
        <v>4</v>
      </c>
      <c r="M16" s="28">
        <v>2</v>
      </c>
      <c r="N16" s="28">
        <v>3</v>
      </c>
    </row>
    <row r="17" spans="2:14" ht="15.75" customHeight="1" x14ac:dyDescent="0.15">
      <c r="B17" s="116"/>
      <c r="C17" s="159"/>
      <c r="D17" s="33">
        <v>100</v>
      </c>
      <c r="E17" s="49">
        <v>16</v>
      </c>
      <c r="F17" s="35">
        <v>12</v>
      </c>
      <c r="G17" s="35">
        <v>12</v>
      </c>
      <c r="H17" s="35">
        <v>16</v>
      </c>
      <c r="I17" s="35">
        <v>16</v>
      </c>
      <c r="J17" s="35">
        <v>8</v>
      </c>
      <c r="K17" s="35">
        <v>0</v>
      </c>
      <c r="L17" s="35">
        <v>16</v>
      </c>
      <c r="M17" s="35">
        <v>8</v>
      </c>
      <c r="N17" s="35">
        <v>12</v>
      </c>
    </row>
    <row r="18" spans="2:14" ht="15.75" customHeight="1" x14ac:dyDescent="0.15">
      <c r="B18" s="116"/>
      <c r="C18" s="160" t="s">
        <v>432</v>
      </c>
      <c r="D18" s="16">
        <v>26</v>
      </c>
      <c r="E18" s="46">
        <v>13</v>
      </c>
      <c r="F18" s="28">
        <v>6</v>
      </c>
      <c r="G18" s="28">
        <v>5</v>
      </c>
      <c r="H18" s="28">
        <v>6</v>
      </c>
      <c r="I18" s="28">
        <v>3</v>
      </c>
      <c r="J18" s="28">
        <v>2</v>
      </c>
      <c r="K18" s="28">
        <v>4</v>
      </c>
      <c r="L18" s="28">
        <v>1</v>
      </c>
      <c r="M18" s="28">
        <v>3</v>
      </c>
      <c r="N18" s="28">
        <v>0</v>
      </c>
    </row>
    <row r="19" spans="2:14" ht="15.75" customHeight="1" x14ac:dyDescent="0.15">
      <c r="B19" s="116"/>
      <c r="C19" s="159"/>
      <c r="D19" s="33">
        <v>100</v>
      </c>
      <c r="E19" s="49">
        <v>50</v>
      </c>
      <c r="F19" s="35">
        <v>23.1</v>
      </c>
      <c r="G19" s="35">
        <v>19.2</v>
      </c>
      <c r="H19" s="35">
        <v>23.1</v>
      </c>
      <c r="I19" s="35">
        <v>11.5</v>
      </c>
      <c r="J19" s="35">
        <v>7.7</v>
      </c>
      <c r="K19" s="35">
        <v>15.4</v>
      </c>
      <c r="L19" s="35">
        <v>3.8</v>
      </c>
      <c r="M19" s="35">
        <v>11.5</v>
      </c>
      <c r="N19" s="35">
        <v>0</v>
      </c>
    </row>
    <row r="20" spans="2:14" ht="15.75" customHeight="1" x14ac:dyDescent="0.15">
      <c r="B20" s="116"/>
      <c r="C20" s="158" t="s">
        <v>433</v>
      </c>
      <c r="D20" s="72">
        <v>38</v>
      </c>
      <c r="E20" s="50">
        <v>15</v>
      </c>
      <c r="F20" s="38">
        <v>6</v>
      </c>
      <c r="G20" s="38">
        <v>11</v>
      </c>
      <c r="H20" s="38">
        <v>0</v>
      </c>
      <c r="I20" s="38">
        <v>3</v>
      </c>
      <c r="J20" s="38">
        <v>2</v>
      </c>
      <c r="K20" s="38">
        <v>3</v>
      </c>
      <c r="L20" s="38">
        <v>2</v>
      </c>
      <c r="M20" s="38">
        <v>7</v>
      </c>
      <c r="N20" s="38">
        <v>5</v>
      </c>
    </row>
    <row r="21" spans="2:14" ht="15.75" customHeight="1" x14ac:dyDescent="0.15">
      <c r="B21" s="116"/>
      <c r="C21" s="159"/>
      <c r="D21" s="33">
        <v>100</v>
      </c>
      <c r="E21" s="49">
        <v>39.5</v>
      </c>
      <c r="F21" s="35">
        <v>15.8</v>
      </c>
      <c r="G21" s="35">
        <v>28.9</v>
      </c>
      <c r="H21" s="35">
        <v>0</v>
      </c>
      <c r="I21" s="35">
        <v>7.9</v>
      </c>
      <c r="J21" s="35">
        <v>5.3</v>
      </c>
      <c r="K21" s="35">
        <v>7.9</v>
      </c>
      <c r="L21" s="35">
        <v>5.3</v>
      </c>
      <c r="M21" s="35">
        <v>18.399999999999999</v>
      </c>
      <c r="N21" s="35">
        <v>13.2</v>
      </c>
    </row>
    <row r="22" spans="2:14" ht="15.75" customHeight="1" x14ac:dyDescent="0.15">
      <c r="B22" s="116"/>
      <c r="C22" s="158" t="s">
        <v>434</v>
      </c>
      <c r="D22" s="72">
        <v>47</v>
      </c>
      <c r="E22" s="50">
        <v>14</v>
      </c>
      <c r="F22" s="38">
        <v>11</v>
      </c>
      <c r="G22" s="38">
        <v>15</v>
      </c>
      <c r="H22" s="38">
        <v>0</v>
      </c>
      <c r="I22" s="38">
        <v>4</v>
      </c>
      <c r="J22" s="38">
        <v>1</v>
      </c>
      <c r="K22" s="38">
        <v>5</v>
      </c>
      <c r="L22" s="38">
        <v>1</v>
      </c>
      <c r="M22" s="38">
        <v>4</v>
      </c>
      <c r="N22" s="38">
        <v>4</v>
      </c>
    </row>
    <row r="23" spans="2:14" ht="15.75" customHeight="1" x14ac:dyDescent="0.15">
      <c r="B23" s="116"/>
      <c r="C23" s="159"/>
      <c r="D23" s="33">
        <v>100</v>
      </c>
      <c r="E23" s="49">
        <v>29.8</v>
      </c>
      <c r="F23" s="35">
        <v>23.4</v>
      </c>
      <c r="G23" s="35">
        <v>31.9</v>
      </c>
      <c r="H23" s="35">
        <v>0</v>
      </c>
      <c r="I23" s="35">
        <v>8.5</v>
      </c>
      <c r="J23" s="35">
        <v>2.1</v>
      </c>
      <c r="K23" s="35">
        <v>10.6</v>
      </c>
      <c r="L23" s="35">
        <v>2.1</v>
      </c>
      <c r="M23" s="35">
        <v>8.5</v>
      </c>
      <c r="N23" s="35">
        <v>8.5</v>
      </c>
    </row>
    <row r="24" spans="2:14" ht="15.75" customHeight="1" x14ac:dyDescent="0.15">
      <c r="B24" s="116"/>
      <c r="C24" s="158" t="s">
        <v>435</v>
      </c>
      <c r="D24" s="72">
        <v>47</v>
      </c>
      <c r="E24" s="50">
        <v>15</v>
      </c>
      <c r="F24" s="38">
        <v>11</v>
      </c>
      <c r="G24" s="38">
        <v>11</v>
      </c>
      <c r="H24" s="38">
        <v>1</v>
      </c>
      <c r="I24" s="38">
        <v>1</v>
      </c>
      <c r="J24" s="38">
        <v>2</v>
      </c>
      <c r="K24" s="38">
        <v>3</v>
      </c>
      <c r="L24" s="38">
        <v>1</v>
      </c>
      <c r="M24" s="38">
        <v>5</v>
      </c>
      <c r="N24" s="38">
        <v>12</v>
      </c>
    </row>
    <row r="25" spans="2:14" ht="15.75" customHeight="1" x14ac:dyDescent="0.15">
      <c r="B25" s="116"/>
      <c r="C25" s="159"/>
      <c r="D25" s="33">
        <v>100</v>
      </c>
      <c r="E25" s="49">
        <v>31.9</v>
      </c>
      <c r="F25" s="35">
        <v>23.4</v>
      </c>
      <c r="G25" s="35">
        <v>23.4</v>
      </c>
      <c r="H25" s="35">
        <v>2.1</v>
      </c>
      <c r="I25" s="35">
        <v>2.1</v>
      </c>
      <c r="J25" s="35">
        <v>4.3</v>
      </c>
      <c r="K25" s="35">
        <v>6.4</v>
      </c>
      <c r="L25" s="35">
        <v>2.1</v>
      </c>
      <c r="M25" s="35">
        <v>10.6</v>
      </c>
      <c r="N25" s="35">
        <v>25.5</v>
      </c>
    </row>
    <row r="26" spans="2:14" ht="15.75" customHeight="1" x14ac:dyDescent="0.15">
      <c r="B26" s="116"/>
      <c r="C26" s="160" t="s">
        <v>436</v>
      </c>
      <c r="D26" s="16">
        <v>33</v>
      </c>
      <c r="E26" s="46">
        <v>6</v>
      </c>
      <c r="F26" s="28">
        <v>8</v>
      </c>
      <c r="G26" s="28">
        <v>13</v>
      </c>
      <c r="H26" s="28">
        <v>2</v>
      </c>
      <c r="I26" s="28">
        <v>0</v>
      </c>
      <c r="J26" s="28">
        <v>1</v>
      </c>
      <c r="K26" s="28">
        <v>1</v>
      </c>
      <c r="L26" s="28">
        <v>2</v>
      </c>
      <c r="M26" s="28">
        <v>4</v>
      </c>
      <c r="N26" s="28">
        <v>4</v>
      </c>
    </row>
    <row r="27" spans="2:14" ht="15.75" customHeight="1" x14ac:dyDescent="0.15">
      <c r="B27" s="118"/>
      <c r="C27" s="161"/>
      <c r="D27" s="18">
        <v>100</v>
      </c>
      <c r="E27" s="68">
        <v>18.2</v>
      </c>
      <c r="F27" s="11">
        <v>24.2</v>
      </c>
      <c r="G27" s="11">
        <v>39.4</v>
      </c>
      <c r="H27" s="11">
        <v>6.1</v>
      </c>
      <c r="I27" s="11">
        <v>0</v>
      </c>
      <c r="J27" s="11">
        <v>3</v>
      </c>
      <c r="K27" s="11">
        <v>3</v>
      </c>
      <c r="L27" s="11">
        <v>6.1</v>
      </c>
      <c r="M27" s="11">
        <v>12.1</v>
      </c>
      <c r="N27" s="11">
        <v>12.1</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N9">
    <cfRule type="top10" dxfId="1072" priority="1241" rank="1"/>
  </conditionalFormatting>
  <conditionalFormatting sqref="E11:N11">
    <cfRule type="top10" dxfId="1071" priority="1242" rank="1"/>
  </conditionalFormatting>
  <conditionalFormatting sqref="E13:N13">
    <cfRule type="top10" dxfId="1070" priority="1243" rank="1"/>
  </conditionalFormatting>
  <conditionalFormatting sqref="E15:N15">
    <cfRule type="top10" dxfId="1069" priority="1244" rank="1"/>
  </conditionalFormatting>
  <conditionalFormatting sqref="E17:N17">
    <cfRule type="top10" dxfId="1068" priority="1245" rank="1"/>
  </conditionalFormatting>
  <conditionalFormatting sqref="E19:N19">
    <cfRule type="top10" dxfId="1067" priority="1246" rank="1"/>
  </conditionalFormatting>
  <conditionalFormatting sqref="E21:N21">
    <cfRule type="top10" dxfId="1066" priority="1247" rank="1"/>
  </conditionalFormatting>
  <conditionalFormatting sqref="E23:N23">
    <cfRule type="top10" dxfId="1065" priority="1248" rank="1"/>
  </conditionalFormatting>
  <conditionalFormatting sqref="E25:N25">
    <cfRule type="top10" dxfId="1064" priority="1249" rank="1"/>
  </conditionalFormatting>
  <conditionalFormatting sqref="E27:N27">
    <cfRule type="top10" dxfId="1063" priority="1250" rank="1"/>
  </conditionalFormatting>
  <pageMargins left="0.7" right="0.7" top="0.75" bottom="0.75" header="0.3" footer="0.3"/>
  <pageSetup paperSize="9" orientation="landscape" r:id="rId1"/>
  <headerFooter>
    <oddFooter>&amp;C&amp;P</oddFooter>
  </headerFooter>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732</v>
      </c>
    </row>
    <row r="3" spans="2:15" ht="15.75" customHeight="1" x14ac:dyDescent="0.15">
      <c r="B3" s="1" t="s">
        <v>547</v>
      </c>
    </row>
    <row r="4" spans="2:15" ht="15.75" customHeight="1" x14ac:dyDescent="0.15">
      <c r="B4" s="1" t="s">
        <v>740</v>
      </c>
    </row>
    <row r="5" spans="2:15" ht="15.75" customHeight="1" x14ac:dyDescent="0.15">
      <c r="B5" s="1" t="s">
        <v>734</v>
      </c>
    </row>
    <row r="6" spans="2:15" ht="4.5" customHeight="1" x14ac:dyDescent="0.15">
      <c r="B6" s="12"/>
      <c r="C6" s="6"/>
      <c r="D6" s="15"/>
      <c r="E6" s="73"/>
      <c r="F6" s="13"/>
      <c r="G6" s="13"/>
      <c r="H6" s="13"/>
      <c r="I6" s="13"/>
      <c r="J6" s="13"/>
      <c r="K6" s="13"/>
      <c r="L6" s="13"/>
      <c r="M6" s="13"/>
      <c r="N6" s="13"/>
      <c r="O6" s="13"/>
    </row>
    <row r="7" spans="2:15" s="2" customFormat="1" ht="118.5" customHeight="1" thickBot="1" x14ac:dyDescent="0.2">
      <c r="B7" s="25"/>
      <c r="C7" s="5" t="s">
        <v>427</v>
      </c>
      <c r="D7" s="19" t="s">
        <v>52</v>
      </c>
      <c r="E7" s="22" t="s">
        <v>730</v>
      </c>
      <c r="F7" s="23" t="s">
        <v>168</v>
      </c>
      <c r="G7" s="23" t="s">
        <v>169</v>
      </c>
      <c r="H7" s="23" t="s">
        <v>15</v>
      </c>
      <c r="I7" s="23" t="s">
        <v>110</v>
      </c>
      <c r="J7" s="23" t="s">
        <v>111</v>
      </c>
      <c r="K7" s="23" t="s">
        <v>113</v>
      </c>
      <c r="L7" s="23" t="s">
        <v>170</v>
      </c>
      <c r="M7" s="23" t="s">
        <v>116</v>
      </c>
      <c r="N7" s="23" t="s">
        <v>17</v>
      </c>
      <c r="O7" s="23" t="s">
        <v>53</v>
      </c>
    </row>
    <row r="8" spans="2:15" ht="15.75" customHeight="1" thickTop="1" x14ac:dyDescent="0.15">
      <c r="B8" s="108" t="s">
        <v>428</v>
      </c>
      <c r="C8" s="109"/>
      <c r="D8" s="16">
        <v>3148</v>
      </c>
      <c r="E8" s="46">
        <v>1103</v>
      </c>
      <c r="F8" s="28">
        <v>1644</v>
      </c>
      <c r="G8" s="28">
        <v>721</v>
      </c>
      <c r="H8" s="28">
        <v>500</v>
      </c>
      <c r="I8" s="28">
        <v>609</v>
      </c>
      <c r="J8" s="28">
        <v>69</v>
      </c>
      <c r="K8" s="28">
        <v>161</v>
      </c>
      <c r="L8" s="28">
        <v>872</v>
      </c>
      <c r="M8" s="28">
        <v>454</v>
      </c>
      <c r="N8" s="28">
        <v>186</v>
      </c>
      <c r="O8" s="28">
        <v>176</v>
      </c>
    </row>
    <row r="9" spans="2:15" ht="15.75" customHeight="1" x14ac:dyDescent="0.15">
      <c r="B9" s="110"/>
      <c r="C9" s="111"/>
      <c r="D9" s="18">
        <v>100</v>
      </c>
      <c r="E9" s="68">
        <v>35</v>
      </c>
      <c r="F9" s="11">
        <v>52.2</v>
      </c>
      <c r="G9" s="11">
        <v>22.9</v>
      </c>
      <c r="H9" s="11">
        <v>15.9</v>
      </c>
      <c r="I9" s="11">
        <v>19.3</v>
      </c>
      <c r="J9" s="11">
        <v>2.2000000000000002</v>
      </c>
      <c r="K9" s="11">
        <v>5.0999999999999996</v>
      </c>
      <c r="L9" s="11">
        <v>27.7</v>
      </c>
      <c r="M9" s="11">
        <v>14.4</v>
      </c>
      <c r="N9" s="11">
        <v>5.9</v>
      </c>
      <c r="O9" s="11">
        <v>5.6</v>
      </c>
    </row>
    <row r="10" spans="2:15" ht="15.75" customHeight="1" x14ac:dyDescent="0.15">
      <c r="B10" s="117" t="s">
        <v>429</v>
      </c>
      <c r="C10" s="162" t="s">
        <v>2</v>
      </c>
      <c r="D10" s="16">
        <v>1512</v>
      </c>
      <c r="E10" s="46">
        <v>535</v>
      </c>
      <c r="F10" s="28">
        <v>786</v>
      </c>
      <c r="G10" s="28">
        <v>311</v>
      </c>
      <c r="H10" s="28">
        <v>263</v>
      </c>
      <c r="I10" s="28">
        <v>306</v>
      </c>
      <c r="J10" s="28">
        <v>33</v>
      </c>
      <c r="K10" s="28">
        <v>87</v>
      </c>
      <c r="L10" s="28">
        <v>447</v>
      </c>
      <c r="M10" s="28">
        <v>206</v>
      </c>
      <c r="N10" s="28">
        <v>88</v>
      </c>
      <c r="O10" s="28">
        <v>88</v>
      </c>
    </row>
    <row r="11" spans="2:15" ht="15.75" customHeight="1" x14ac:dyDescent="0.15">
      <c r="B11" s="116"/>
      <c r="C11" s="163"/>
      <c r="D11" s="33">
        <v>100</v>
      </c>
      <c r="E11" s="49">
        <v>35.4</v>
      </c>
      <c r="F11" s="35">
        <v>52</v>
      </c>
      <c r="G11" s="35">
        <v>20.6</v>
      </c>
      <c r="H11" s="35">
        <v>17.399999999999999</v>
      </c>
      <c r="I11" s="35">
        <v>20.2</v>
      </c>
      <c r="J11" s="35">
        <v>2.2000000000000002</v>
      </c>
      <c r="K11" s="35">
        <v>5.8</v>
      </c>
      <c r="L11" s="35">
        <v>29.6</v>
      </c>
      <c r="M11" s="35">
        <v>13.6</v>
      </c>
      <c r="N11" s="35">
        <v>5.8</v>
      </c>
      <c r="O11" s="35">
        <v>5.8</v>
      </c>
    </row>
    <row r="12" spans="2:15" ht="15.75" customHeight="1" x14ac:dyDescent="0.15">
      <c r="B12" s="116"/>
      <c r="C12" s="162" t="s">
        <v>3</v>
      </c>
      <c r="D12" s="16">
        <v>1614</v>
      </c>
      <c r="E12" s="46">
        <v>557</v>
      </c>
      <c r="F12" s="28">
        <v>849</v>
      </c>
      <c r="G12" s="28">
        <v>404</v>
      </c>
      <c r="H12" s="28">
        <v>232</v>
      </c>
      <c r="I12" s="28">
        <v>300</v>
      </c>
      <c r="J12" s="28">
        <v>36</v>
      </c>
      <c r="K12" s="28">
        <v>74</v>
      </c>
      <c r="L12" s="28">
        <v>416</v>
      </c>
      <c r="M12" s="28">
        <v>245</v>
      </c>
      <c r="N12" s="28">
        <v>98</v>
      </c>
      <c r="O12" s="28">
        <v>87</v>
      </c>
    </row>
    <row r="13" spans="2:15" ht="15.75" customHeight="1" x14ac:dyDescent="0.15">
      <c r="B13" s="118"/>
      <c r="C13" s="162"/>
      <c r="D13" s="71">
        <v>100</v>
      </c>
      <c r="E13" s="70">
        <v>34.5</v>
      </c>
      <c r="F13" s="36">
        <v>52.6</v>
      </c>
      <c r="G13" s="36">
        <v>25</v>
      </c>
      <c r="H13" s="36">
        <v>14.4</v>
      </c>
      <c r="I13" s="36">
        <v>18.600000000000001</v>
      </c>
      <c r="J13" s="36">
        <v>2.2000000000000002</v>
      </c>
      <c r="K13" s="36">
        <v>4.5999999999999996</v>
      </c>
      <c r="L13" s="36">
        <v>25.8</v>
      </c>
      <c r="M13" s="36">
        <v>15.2</v>
      </c>
      <c r="N13" s="36">
        <v>6.1</v>
      </c>
      <c r="O13" s="36">
        <v>5.4</v>
      </c>
    </row>
    <row r="14" spans="2:15" ht="15.75" customHeight="1" x14ac:dyDescent="0.15">
      <c r="B14" s="117" t="s">
        <v>4</v>
      </c>
      <c r="C14" s="115" t="s">
        <v>430</v>
      </c>
      <c r="D14" s="17">
        <v>181</v>
      </c>
      <c r="E14" s="69">
        <v>76</v>
      </c>
      <c r="F14" s="10">
        <v>77</v>
      </c>
      <c r="G14" s="10">
        <v>16</v>
      </c>
      <c r="H14" s="10">
        <v>24</v>
      </c>
      <c r="I14" s="10">
        <v>47</v>
      </c>
      <c r="J14" s="10">
        <v>3</v>
      </c>
      <c r="K14" s="10">
        <v>10</v>
      </c>
      <c r="L14" s="10">
        <v>45</v>
      </c>
      <c r="M14" s="10">
        <v>33</v>
      </c>
      <c r="N14" s="10">
        <v>10</v>
      </c>
      <c r="O14" s="10">
        <v>9</v>
      </c>
    </row>
    <row r="15" spans="2:15" ht="15.75" customHeight="1" x14ac:dyDescent="0.15">
      <c r="B15" s="116"/>
      <c r="C15" s="159"/>
      <c r="D15" s="33">
        <v>100</v>
      </c>
      <c r="E15" s="49">
        <v>42</v>
      </c>
      <c r="F15" s="35">
        <v>42.5</v>
      </c>
      <c r="G15" s="35">
        <v>8.8000000000000007</v>
      </c>
      <c r="H15" s="35">
        <v>13.3</v>
      </c>
      <c r="I15" s="35">
        <v>26</v>
      </c>
      <c r="J15" s="35">
        <v>1.7</v>
      </c>
      <c r="K15" s="35">
        <v>5.5</v>
      </c>
      <c r="L15" s="35">
        <v>24.9</v>
      </c>
      <c r="M15" s="35">
        <v>18.2</v>
      </c>
      <c r="N15" s="35">
        <v>5.5</v>
      </c>
      <c r="O15" s="35">
        <v>5</v>
      </c>
    </row>
    <row r="16" spans="2:15" ht="15.75" customHeight="1" x14ac:dyDescent="0.15">
      <c r="B16" s="116"/>
      <c r="C16" s="160" t="s">
        <v>431</v>
      </c>
      <c r="D16" s="16">
        <v>254</v>
      </c>
      <c r="E16" s="46">
        <v>83</v>
      </c>
      <c r="F16" s="28">
        <v>125</v>
      </c>
      <c r="G16" s="28">
        <v>37</v>
      </c>
      <c r="H16" s="28">
        <v>33</v>
      </c>
      <c r="I16" s="28">
        <v>65</v>
      </c>
      <c r="J16" s="28">
        <v>11</v>
      </c>
      <c r="K16" s="28">
        <v>15</v>
      </c>
      <c r="L16" s="28">
        <v>72</v>
      </c>
      <c r="M16" s="28">
        <v>35</v>
      </c>
      <c r="N16" s="28">
        <v>14</v>
      </c>
      <c r="O16" s="28">
        <v>17</v>
      </c>
    </row>
    <row r="17" spans="2:15" ht="15.75" customHeight="1" x14ac:dyDescent="0.15">
      <c r="B17" s="116"/>
      <c r="C17" s="159"/>
      <c r="D17" s="33">
        <v>100</v>
      </c>
      <c r="E17" s="49">
        <v>32.700000000000003</v>
      </c>
      <c r="F17" s="35">
        <v>49.2</v>
      </c>
      <c r="G17" s="35">
        <v>14.6</v>
      </c>
      <c r="H17" s="35">
        <v>13</v>
      </c>
      <c r="I17" s="35">
        <v>25.6</v>
      </c>
      <c r="J17" s="35">
        <v>4.3</v>
      </c>
      <c r="K17" s="35">
        <v>5.9</v>
      </c>
      <c r="L17" s="35">
        <v>28.3</v>
      </c>
      <c r="M17" s="35">
        <v>13.8</v>
      </c>
      <c r="N17" s="35">
        <v>5.5</v>
      </c>
      <c r="O17" s="35">
        <v>6.7</v>
      </c>
    </row>
    <row r="18" spans="2:15" ht="15.75" customHeight="1" x14ac:dyDescent="0.15">
      <c r="B18" s="116"/>
      <c r="C18" s="160" t="s">
        <v>432</v>
      </c>
      <c r="D18" s="16">
        <v>322</v>
      </c>
      <c r="E18" s="46">
        <v>102</v>
      </c>
      <c r="F18" s="28">
        <v>165</v>
      </c>
      <c r="G18" s="28">
        <v>53</v>
      </c>
      <c r="H18" s="28">
        <v>46</v>
      </c>
      <c r="I18" s="28">
        <v>71</v>
      </c>
      <c r="J18" s="28">
        <v>9</v>
      </c>
      <c r="K18" s="28">
        <v>14</v>
      </c>
      <c r="L18" s="28">
        <v>84</v>
      </c>
      <c r="M18" s="28">
        <v>58</v>
      </c>
      <c r="N18" s="28">
        <v>18</v>
      </c>
      <c r="O18" s="28">
        <v>13</v>
      </c>
    </row>
    <row r="19" spans="2:15" ht="15.75" customHeight="1" x14ac:dyDescent="0.15">
      <c r="B19" s="116"/>
      <c r="C19" s="159"/>
      <c r="D19" s="33">
        <v>100</v>
      </c>
      <c r="E19" s="49">
        <v>31.7</v>
      </c>
      <c r="F19" s="35">
        <v>51.2</v>
      </c>
      <c r="G19" s="35">
        <v>16.5</v>
      </c>
      <c r="H19" s="35">
        <v>14.3</v>
      </c>
      <c r="I19" s="35">
        <v>22</v>
      </c>
      <c r="J19" s="35">
        <v>2.8</v>
      </c>
      <c r="K19" s="35">
        <v>4.3</v>
      </c>
      <c r="L19" s="35">
        <v>26.1</v>
      </c>
      <c r="M19" s="35">
        <v>18</v>
      </c>
      <c r="N19" s="35">
        <v>5.6</v>
      </c>
      <c r="O19" s="35">
        <v>4</v>
      </c>
    </row>
    <row r="20" spans="2:15" ht="15.75" customHeight="1" x14ac:dyDescent="0.15">
      <c r="B20" s="116"/>
      <c r="C20" s="158" t="s">
        <v>433</v>
      </c>
      <c r="D20" s="72">
        <v>436</v>
      </c>
      <c r="E20" s="50">
        <v>158</v>
      </c>
      <c r="F20" s="38">
        <v>239</v>
      </c>
      <c r="G20" s="38">
        <v>105</v>
      </c>
      <c r="H20" s="38">
        <v>77</v>
      </c>
      <c r="I20" s="38">
        <v>89</v>
      </c>
      <c r="J20" s="38">
        <v>11</v>
      </c>
      <c r="K20" s="38">
        <v>34</v>
      </c>
      <c r="L20" s="38">
        <v>132</v>
      </c>
      <c r="M20" s="38">
        <v>47</v>
      </c>
      <c r="N20" s="38">
        <v>22</v>
      </c>
      <c r="O20" s="38">
        <v>28</v>
      </c>
    </row>
    <row r="21" spans="2:15" ht="15.75" customHeight="1" x14ac:dyDescent="0.15">
      <c r="B21" s="116"/>
      <c r="C21" s="159"/>
      <c r="D21" s="33">
        <v>100</v>
      </c>
      <c r="E21" s="49">
        <v>36.200000000000003</v>
      </c>
      <c r="F21" s="35">
        <v>54.8</v>
      </c>
      <c r="G21" s="35">
        <v>24.1</v>
      </c>
      <c r="H21" s="35">
        <v>17.7</v>
      </c>
      <c r="I21" s="35">
        <v>20.399999999999999</v>
      </c>
      <c r="J21" s="35">
        <v>2.5</v>
      </c>
      <c r="K21" s="35">
        <v>7.8</v>
      </c>
      <c r="L21" s="35">
        <v>30.3</v>
      </c>
      <c r="M21" s="35">
        <v>10.8</v>
      </c>
      <c r="N21" s="35">
        <v>5</v>
      </c>
      <c r="O21" s="35">
        <v>6.4</v>
      </c>
    </row>
    <row r="22" spans="2:15" ht="15.75" customHeight="1" x14ac:dyDescent="0.15">
      <c r="B22" s="116"/>
      <c r="C22" s="158" t="s">
        <v>434</v>
      </c>
      <c r="D22" s="72">
        <v>664</v>
      </c>
      <c r="E22" s="50">
        <v>254</v>
      </c>
      <c r="F22" s="38">
        <v>361</v>
      </c>
      <c r="G22" s="38">
        <v>189</v>
      </c>
      <c r="H22" s="38">
        <v>105</v>
      </c>
      <c r="I22" s="38">
        <v>127</v>
      </c>
      <c r="J22" s="38">
        <v>13</v>
      </c>
      <c r="K22" s="38">
        <v>44</v>
      </c>
      <c r="L22" s="38">
        <v>185</v>
      </c>
      <c r="M22" s="38">
        <v>70</v>
      </c>
      <c r="N22" s="38">
        <v>34</v>
      </c>
      <c r="O22" s="38">
        <v>38</v>
      </c>
    </row>
    <row r="23" spans="2:15" ht="15.75" customHeight="1" x14ac:dyDescent="0.15">
      <c r="B23" s="116"/>
      <c r="C23" s="159"/>
      <c r="D23" s="33">
        <v>100</v>
      </c>
      <c r="E23" s="49">
        <v>38.299999999999997</v>
      </c>
      <c r="F23" s="35">
        <v>54.4</v>
      </c>
      <c r="G23" s="35">
        <v>28.5</v>
      </c>
      <c r="H23" s="35">
        <v>15.8</v>
      </c>
      <c r="I23" s="35">
        <v>19.100000000000001</v>
      </c>
      <c r="J23" s="35">
        <v>2</v>
      </c>
      <c r="K23" s="35">
        <v>6.6</v>
      </c>
      <c r="L23" s="35">
        <v>27.9</v>
      </c>
      <c r="M23" s="35">
        <v>10.5</v>
      </c>
      <c r="N23" s="35">
        <v>5.0999999999999996</v>
      </c>
      <c r="O23" s="35">
        <v>5.7</v>
      </c>
    </row>
    <row r="24" spans="2:15" ht="15.75" customHeight="1" x14ac:dyDescent="0.15">
      <c r="B24" s="116"/>
      <c r="C24" s="158" t="s">
        <v>435</v>
      </c>
      <c r="D24" s="72">
        <v>704</v>
      </c>
      <c r="E24" s="50">
        <v>241</v>
      </c>
      <c r="F24" s="38">
        <v>373</v>
      </c>
      <c r="G24" s="38">
        <v>178</v>
      </c>
      <c r="H24" s="38">
        <v>110</v>
      </c>
      <c r="I24" s="38">
        <v>123</v>
      </c>
      <c r="J24" s="38">
        <v>15</v>
      </c>
      <c r="K24" s="38">
        <v>25</v>
      </c>
      <c r="L24" s="38">
        <v>182</v>
      </c>
      <c r="M24" s="38">
        <v>115</v>
      </c>
      <c r="N24" s="38">
        <v>47</v>
      </c>
      <c r="O24" s="38">
        <v>37</v>
      </c>
    </row>
    <row r="25" spans="2:15" ht="15.75" customHeight="1" x14ac:dyDescent="0.15">
      <c r="B25" s="116"/>
      <c r="C25" s="159"/>
      <c r="D25" s="33">
        <v>100</v>
      </c>
      <c r="E25" s="49">
        <v>34.200000000000003</v>
      </c>
      <c r="F25" s="35">
        <v>53</v>
      </c>
      <c r="G25" s="35">
        <v>25.3</v>
      </c>
      <c r="H25" s="35">
        <v>15.6</v>
      </c>
      <c r="I25" s="35">
        <v>17.5</v>
      </c>
      <c r="J25" s="35">
        <v>2.1</v>
      </c>
      <c r="K25" s="35">
        <v>3.6</v>
      </c>
      <c r="L25" s="35">
        <v>25.9</v>
      </c>
      <c r="M25" s="35">
        <v>16.3</v>
      </c>
      <c r="N25" s="35">
        <v>6.7</v>
      </c>
      <c r="O25" s="35">
        <v>5.3</v>
      </c>
    </row>
    <row r="26" spans="2:15" ht="15.75" customHeight="1" x14ac:dyDescent="0.15">
      <c r="B26" s="116"/>
      <c r="C26" s="160" t="s">
        <v>436</v>
      </c>
      <c r="D26" s="16">
        <v>524</v>
      </c>
      <c r="E26" s="46">
        <v>158</v>
      </c>
      <c r="F26" s="28">
        <v>276</v>
      </c>
      <c r="G26" s="28">
        <v>128</v>
      </c>
      <c r="H26" s="28">
        <v>93</v>
      </c>
      <c r="I26" s="28">
        <v>76</v>
      </c>
      <c r="J26" s="28">
        <v>7</v>
      </c>
      <c r="K26" s="28">
        <v>18</v>
      </c>
      <c r="L26" s="28">
        <v>152</v>
      </c>
      <c r="M26" s="28">
        <v>87</v>
      </c>
      <c r="N26" s="28">
        <v>41</v>
      </c>
      <c r="O26" s="28">
        <v>30</v>
      </c>
    </row>
    <row r="27" spans="2:15" ht="15.75" customHeight="1" x14ac:dyDescent="0.15">
      <c r="B27" s="118"/>
      <c r="C27" s="161"/>
      <c r="D27" s="18">
        <v>100</v>
      </c>
      <c r="E27" s="68">
        <v>30.2</v>
      </c>
      <c r="F27" s="11">
        <v>52.7</v>
      </c>
      <c r="G27" s="11">
        <v>24.4</v>
      </c>
      <c r="H27" s="11">
        <v>17.7</v>
      </c>
      <c r="I27" s="11">
        <v>14.5</v>
      </c>
      <c r="J27" s="11">
        <v>1.3</v>
      </c>
      <c r="K27" s="11">
        <v>3.4</v>
      </c>
      <c r="L27" s="11">
        <v>29</v>
      </c>
      <c r="M27" s="11">
        <v>16.600000000000001</v>
      </c>
      <c r="N27" s="11">
        <v>7.8</v>
      </c>
      <c r="O27" s="11">
        <v>5.7</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O9">
    <cfRule type="top10" dxfId="1062" priority="10" rank="1"/>
  </conditionalFormatting>
  <conditionalFormatting sqref="E11:O11">
    <cfRule type="top10" dxfId="1061" priority="9" rank="1"/>
  </conditionalFormatting>
  <conditionalFormatting sqref="E13:O13">
    <cfRule type="top10" dxfId="1060" priority="8" rank="1"/>
  </conditionalFormatting>
  <conditionalFormatting sqref="E15:O15">
    <cfRule type="top10" dxfId="1059" priority="7" rank="1"/>
  </conditionalFormatting>
  <conditionalFormatting sqref="E17:O17">
    <cfRule type="top10" dxfId="1058" priority="6" rank="1"/>
  </conditionalFormatting>
  <conditionalFormatting sqref="E19:O19">
    <cfRule type="top10" dxfId="1057" priority="5" rank="1"/>
  </conditionalFormatting>
  <conditionalFormatting sqref="E21:O21">
    <cfRule type="top10" dxfId="1056" priority="4" rank="1"/>
  </conditionalFormatting>
  <conditionalFormatting sqref="E23:O23">
    <cfRule type="top10" dxfId="1055" priority="3" rank="1"/>
  </conditionalFormatting>
  <conditionalFormatting sqref="E25:O25">
    <cfRule type="top10" dxfId="1054" priority="2" rank="1"/>
  </conditionalFormatting>
  <conditionalFormatting sqref="E27:O27">
    <cfRule type="top10" dxfId="1053" priority="1" rank="1"/>
  </conditionalFormatting>
  <pageMargins left="0.7" right="0.7" top="0.75" bottom="0.75" header="0.3" footer="0.3"/>
  <pageSetup paperSize="9" scale="98" orientation="landscape" r:id="rId1"/>
  <headerFooter>
    <oddFooter>&amp;C&amp;P</oddFooter>
  </headerFooter>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732</v>
      </c>
    </row>
    <row r="3" spans="2:15" ht="15.75" customHeight="1" x14ac:dyDescent="0.15">
      <c r="B3" s="1" t="s">
        <v>547</v>
      </c>
    </row>
    <row r="4" spans="2:15" ht="15.75" customHeight="1" x14ac:dyDescent="0.15">
      <c r="B4" s="1" t="s">
        <v>741</v>
      </c>
    </row>
    <row r="5" spans="2:15" ht="15.75" customHeight="1" x14ac:dyDescent="0.15">
      <c r="B5" s="1" t="s">
        <v>734</v>
      </c>
    </row>
    <row r="6" spans="2:15" ht="4.5" customHeight="1" x14ac:dyDescent="0.15">
      <c r="B6" s="12"/>
      <c r="C6" s="6"/>
      <c r="D6" s="15"/>
      <c r="E6" s="73"/>
      <c r="F6" s="13"/>
      <c r="G6" s="13"/>
      <c r="H6" s="13"/>
      <c r="I6" s="13"/>
      <c r="J6" s="13"/>
      <c r="K6" s="13"/>
      <c r="L6" s="13"/>
      <c r="M6" s="13"/>
      <c r="N6" s="13"/>
      <c r="O6" s="13"/>
    </row>
    <row r="7" spans="2:15" s="2" customFormat="1" ht="118.5" customHeight="1" thickBot="1" x14ac:dyDescent="0.2">
      <c r="B7" s="25"/>
      <c r="C7" s="5" t="s">
        <v>427</v>
      </c>
      <c r="D7" s="19" t="s">
        <v>52</v>
      </c>
      <c r="E7" s="22" t="s">
        <v>731</v>
      </c>
      <c r="F7" s="23" t="s">
        <v>162</v>
      </c>
      <c r="G7" s="23" t="s">
        <v>163</v>
      </c>
      <c r="H7" s="23" t="s">
        <v>164</v>
      </c>
      <c r="I7" s="23" t="s">
        <v>165</v>
      </c>
      <c r="J7" s="23" t="s">
        <v>166</v>
      </c>
      <c r="K7" s="23" t="s">
        <v>115</v>
      </c>
      <c r="L7" s="23" t="s">
        <v>44</v>
      </c>
      <c r="M7" s="23" t="s">
        <v>116</v>
      </c>
      <c r="N7" s="23" t="s">
        <v>17</v>
      </c>
      <c r="O7" s="23" t="s">
        <v>53</v>
      </c>
    </row>
    <row r="8" spans="2:15" ht="15.75" customHeight="1" thickTop="1" x14ac:dyDescent="0.15">
      <c r="B8" s="108" t="s">
        <v>428</v>
      </c>
      <c r="C8" s="109"/>
      <c r="D8" s="16">
        <v>3148</v>
      </c>
      <c r="E8" s="46">
        <v>488</v>
      </c>
      <c r="F8" s="28">
        <v>385</v>
      </c>
      <c r="G8" s="28">
        <v>533</v>
      </c>
      <c r="H8" s="28">
        <v>150</v>
      </c>
      <c r="I8" s="28">
        <v>507</v>
      </c>
      <c r="J8" s="28">
        <v>116</v>
      </c>
      <c r="K8" s="28">
        <v>818</v>
      </c>
      <c r="L8" s="28">
        <v>55</v>
      </c>
      <c r="M8" s="28">
        <v>881</v>
      </c>
      <c r="N8" s="28">
        <v>373</v>
      </c>
      <c r="O8" s="28">
        <v>339</v>
      </c>
    </row>
    <row r="9" spans="2:15" ht="15.75" customHeight="1" x14ac:dyDescent="0.15">
      <c r="B9" s="110"/>
      <c r="C9" s="111"/>
      <c r="D9" s="18">
        <v>100</v>
      </c>
      <c r="E9" s="68">
        <v>15.5</v>
      </c>
      <c r="F9" s="11">
        <v>12.2</v>
      </c>
      <c r="G9" s="11">
        <v>16.899999999999999</v>
      </c>
      <c r="H9" s="11">
        <v>4.8</v>
      </c>
      <c r="I9" s="11">
        <v>16.100000000000001</v>
      </c>
      <c r="J9" s="11">
        <v>3.7</v>
      </c>
      <c r="K9" s="11">
        <v>26</v>
      </c>
      <c r="L9" s="11">
        <v>1.7</v>
      </c>
      <c r="M9" s="11">
        <v>28</v>
      </c>
      <c r="N9" s="11">
        <v>11.8</v>
      </c>
      <c r="O9" s="11">
        <v>10.8</v>
      </c>
    </row>
    <row r="10" spans="2:15" ht="15.75" customHeight="1" x14ac:dyDescent="0.15">
      <c r="B10" s="117" t="s">
        <v>429</v>
      </c>
      <c r="C10" s="162" t="s">
        <v>2</v>
      </c>
      <c r="D10" s="16">
        <v>1512</v>
      </c>
      <c r="E10" s="46">
        <v>197</v>
      </c>
      <c r="F10" s="28">
        <v>124</v>
      </c>
      <c r="G10" s="28">
        <v>269</v>
      </c>
      <c r="H10" s="28">
        <v>71</v>
      </c>
      <c r="I10" s="28">
        <v>261</v>
      </c>
      <c r="J10" s="28">
        <v>69</v>
      </c>
      <c r="K10" s="28">
        <v>440</v>
      </c>
      <c r="L10" s="28">
        <v>30</v>
      </c>
      <c r="M10" s="28">
        <v>372</v>
      </c>
      <c r="N10" s="28">
        <v>170</v>
      </c>
      <c r="O10" s="28">
        <v>184</v>
      </c>
    </row>
    <row r="11" spans="2:15" ht="15.75" customHeight="1" x14ac:dyDescent="0.15">
      <c r="B11" s="116"/>
      <c r="C11" s="163"/>
      <c r="D11" s="33">
        <v>100</v>
      </c>
      <c r="E11" s="49">
        <v>13</v>
      </c>
      <c r="F11" s="35">
        <v>8.1999999999999993</v>
      </c>
      <c r="G11" s="35">
        <v>17.8</v>
      </c>
      <c r="H11" s="35">
        <v>4.7</v>
      </c>
      <c r="I11" s="35">
        <v>17.3</v>
      </c>
      <c r="J11" s="35">
        <v>4.5999999999999996</v>
      </c>
      <c r="K11" s="35">
        <v>29.1</v>
      </c>
      <c r="L11" s="35">
        <v>2</v>
      </c>
      <c r="M11" s="35">
        <v>24.6</v>
      </c>
      <c r="N11" s="35">
        <v>11.2</v>
      </c>
      <c r="O11" s="35">
        <v>12.2</v>
      </c>
    </row>
    <row r="12" spans="2:15" ht="15.75" customHeight="1" x14ac:dyDescent="0.15">
      <c r="B12" s="116"/>
      <c r="C12" s="162" t="s">
        <v>3</v>
      </c>
      <c r="D12" s="16">
        <v>1614</v>
      </c>
      <c r="E12" s="46">
        <v>288</v>
      </c>
      <c r="F12" s="28">
        <v>258</v>
      </c>
      <c r="G12" s="28">
        <v>260</v>
      </c>
      <c r="H12" s="28">
        <v>78</v>
      </c>
      <c r="I12" s="28">
        <v>244</v>
      </c>
      <c r="J12" s="28">
        <v>45</v>
      </c>
      <c r="K12" s="28">
        <v>373</v>
      </c>
      <c r="L12" s="28">
        <v>25</v>
      </c>
      <c r="M12" s="28">
        <v>501</v>
      </c>
      <c r="N12" s="28">
        <v>202</v>
      </c>
      <c r="O12" s="28">
        <v>154</v>
      </c>
    </row>
    <row r="13" spans="2:15" ht="15.75" customHeight="1" x14ac:dyDescent="0.15">
      <c r="B13" s="118"/>
      <c r="C13" s="162"/>
      <c r="D13" s="71">
        <v>100</v>
      </c>
      <c r="E13" s="70">
        <v>17.8</v>
      </c>
      <c r="F13" s="36">
        <v>16</v>
      </c>
      <c r="G13" s="36">
        <v>16.100000000000001</v>
      </c>
      <c r="H13" s="36">
        <v>4.8</v>
      </c>
      <c r="I13" s="36">
        <v>15.1</v>
      </c>
      <c r="J13" s="36">
        <v>2.8</v>
      </c>
      <c r="K13" s="36">
        <v>23.1</v>
      </c>
      <c r="L13" s="36">
        <v>1.5</v>
      </c>
      <c r="M13" s="36">
        <v>31</v>
      </c>
      <c r="N13" s="36">
        <v>12.5</v>
      </c>
      <c r="O13" s="36">
        <v>9.5</v>
      </c>
    </row>
    <row r="14" spans="2:15" ht="15.75" customHeight="1" x14ac:dyDescent="0.15">
      <c r="B14" s="117" t="s">
        <v>4</v>
      </c>
      <c r="C14" s="115" t="s">
        <v>430</v>
      </c>
      <c r="D14" s="17">
        <v>181</v>
      </c>
      <c r="E14" s="69">
        <v>22</v>
      </c>
      <c r="F14" s="10">
        <v>19</v>
      </c>
      <c r="G14" s="10">
        <v>39</v>
      </c>
      <c r="H14" s="10">
        <v>7</v>
      </c>
      <c r="I14" s="10">
        <v>41</v>
      </c>
      <c r="J14" s="10">
        <v>7</v>
      </c>
      <c r="K14" s="10">
        <v>50</v>
      </c>
      <c r="L14" s="10">
        <v>1</v>
      </c>
      <c r="M14" s="10">
        <v>59</v>
      </c>
      <c r="N14" s="10">
        <v>18</v>
      </c>
      <c r="O14" s="10">
        <v>14</v>
      </c>
    </row>
    <row r="15" spans="2:15" ht="15.75" customHeight="1" x14ac:dyDescent="0.15">
      <c r="B15" s="116"/>
      <c r="C15" s="159"/>
      <c r="D15" s="33">
        <v>100</v>
      </c>
      <c r="E15" s="49">
        <v>12.2</v>
      </c>
      <c r="F15" s="35">
        <v>10.5</v>
      </c>
      <c r="G15" s="35">
        <v>21.5</v>
      </c>
      <c r="H15" s="35">
        <v>3.9</v>
      </c>
      <c r="I15" s="35">
        <v>22.7</v>
      </c>
      <c r="J15" s="35">
        <v>3.9</v>
      </c>
      <c r="K15" s="35">
        <v>27.6</v>
      </c>
      <c r="L15" s="35">
        <v>0.6</v>
      </c>
      <c r="M15" s="35">
        <v>32.6</v>
      </c>
      <c r="N15" s="35">
        <v>9.9</v>
      </c>
      <c r="O15" s="35">
        <v>7.7</v>
      </c>
    </row>
    <row r="16" spans="2:15" ht="15.75" customHeight="1" x14ac:dyDescent="0.15">
      <c r="B16" s="116"/>
      <c r="C16" s="160" t="s">
        <v>431</v>
      </c>
      <c r="D16" s="16">
        <v>254</v>
      </c>
      <c r="E16" s="46">
        <v>39</v>
      </c>
      <c r="F16" s="28">
        <v>31</v>
      </c>
      <c r="G16" s="28">
        <v>39</v>
      </c>
      <c r="H16" s="28">
        <v>8</v>
      </c>
      <c r="I16" s="28">
        <v>34</v>
      </c>
      <c r="J16" s="28">
        <v>10</v>
      </c>
      <c r="K16" s="28">
        <v>74</v>
      </c>
      <c r="L16" s="28">
        <v>6</v>
      </c>
      <c r="M16" s="28">
        <v>63</v>
      </c>
      <c r="N16" s="28">
        <v>28</v>
      </c>
      <c r="O16" s="28">
        <v>29</v>
      </c>
    </row>
    <row r="17" spans="2:15" ht="15.75" customHeight="1" x14ac:dyDescent="0.15">
      <c r="B17" s="116"/>
      <c r="C17" s="159"/>
      <c r="D17" s="33">
        <v>100</v>
      </c>
      <c r="E17" s="49">
        <v>15.4</v>
      </c>
      <c r="F17" s="35">
        <v>12.2</v>
      </c>
      <c r="G17" s="35">
        <v>15.4</v>
      </c>
      <c r="H17" s="35">
        <v>3.1</v>
      </c>
      <c r="I17" s="35">
        <v>13.4</v>
      </c>
      <c r="J17" s="35">
        <v>3.9</v>
      </c>
      <c r="K17" s="35">
        <v>29.1</v>
      </c>
      <c r="L17" s="35">
        <v>2.4</v>
      </c>
      <c r="M17" s="35">
        <v>24.8</v>
      </c>
      <c r="N17" s="35">
        <v>11</v>
      </c>
      <c r="O17" s="35">
        <v>11.4</v>
      </c>
    </row>
    <row r="18" spans="2:15" ht="15.75" customHeight="1" x14ac:dyDescent="0.15">
      <c r="B18" s="116"/>
      <c r="C18" s="160" t="s">
        <v>432</v>
      </c>
      <c r="D18" s="16">
        <v>322</v>
      </c>
      <c r="E18" s="46">
        <v>46</v>
      </c>
      <c r="F18" s="28">
        <v>30</v>
      </c>
      <c r="G18" s="28">
        <v>51</v>
      </c>
      <c r="H18" s="28">
        <v>17</v>
      </c>
      <c r="I18" s="28">
        <v>55</v>
      </c>
      <c r="J18" s="28">
        <v>7</v>
      </c>
      <c r="K18" s="28">
        <v>97</v>
      </c>
      <c r="L18" s="28">
        <v>11</v>
      </c>
      <c r="M18" s="28">
        <v>90</v>
      </c>
      <c r="N18" s="28">
        <v>22</v>
      </c>
      <c r="O18" s="28">
        <v>34</v>
      </c>
    </row>
    <row r="19" spans="2:15" ht="15.75" customHeight="1" x14ac:dyDescent="0.15">
      <c r="B19" s="116"/>
      <c r="C19" s="159"/>
      <c r="D19" s="33">
        <v>100</v>
      </c>
      <c r="E19" s="49">
        <v>14.3</v>
      </c>
      <c r="F19" s="35">
        <v>9.3000000000000007</v>
      </c>
      <c r="G19" s="35">
        <v>15.8</v>
      </c>
      <c r="H19" s="35">
        <v>5.3</v>
      </c>
      <c r="I19" s="35">
        <v>17.100000000000001</v>
      </c>
      <c r="J19" s="35">
        <v>2.2000000000000002</v>
      </c>
      <c r="K19" s="35">
        <v>30.1</v>
      </c>
      <c r="L19" s="35">
        <v>3.4</v>
      </c>
      <c r="M19" s="35">
        <v>28</v>
      </c>
      <c r="N19" s="35">
        <v>6.8</v>
      </c>
      <c r="O19" s="35">
        <v>10.6</v>
      </c>
    </row>
    <row r="20" spans="2:15" ht="15.75" customHeight="1" x14ac:dyDescent="0.15">
      <c r="B20" s="116"/>
      <c r="C20" s="158" t="s">
        <v>433</v>
      </c>
      <c r="D20" s="72">
        <v>436</v>
      </c>
      <c r="E20" s="50">
        <v>64</v>
      </c>
      <c r="F20" s="38">
        <v>49</v>
      </c>
      <c r="G20" s="38">
        <v>72</v>
      </c>
      <c r="H20" s="38">
        <v>18</v>
      </c>
      <c r="I20" s="38">
        <v>87</v>
      </c>
      <c r="J20" s="38">
        <v>23</v>
      </c>
      <c r="K20" s="38">
        <v>121</v>
      </c>
      <c r="L20" s="38">
        <v>7</v>
      </c>
      <c r="M20" s="38">
        <v>99</v>
      </c>
      <c r="N20" s="38">
        <v>47</v>
      </c>
      <c r="O20" s="38">
        <v>59</v>
      </c>
    </row>
    <row r="21" spans="2:15" ht="15.75" customHeight="1" x14ac:dyDescent="0.15">
      <c r="B21" s="116"/>
      <c r="C21" s="159"/>
      <c r="D21" s="33">
        <v>100</v>
      </c>
      <c r="E21" s="49">
        <v>14.7</v>
      </c>
      <c r="F21" s="35">
        <v>11.2</v>
      </c>
      <c r="G21" s="35">
        <v>16.5</v>
      </c>
      <c r="H21" s="35">
        <v>4.0999999999999996</v>
      </c>
      <c r="I21" s="35">
        <v>20</v>
      </c>
      <c r="J21" s="35">
        <v>5.3</v>
      </c>
      <c r="K21" s="35">
        <v>27.8</v>
      </c>
      <c r="L21" s="35">
        <v>1.6</v>
      </c>
      <c r="M21" s="35">
        <v>22.7</v>
      </c>
      <c r="N21" s="35">
        <v>10.8</v>
      </c>
      <c r="O21" s="35">
        <v>13.5</v>
      </c>
    </row>
    <row r="22" spans="2:15" ht="15.75" customHeight="1" x14ac:dyDescent="0.15">
      <c r="B22" s="116"/>
      <c r="C22" s="158" t="s">
        <v>434</v>
      </c>
      <c r="D22" s="72">
        <v>664</v>
      </c>
      <c r="E22" s="50">
        <v>111</v>
      </c>
      <c r="F22" s="38">
        <v>87</v>
      </c>
      <c r="G22" s="38">
        <v>129</v>
      </c>
      <c r="H22" s="38">
        <v>37</v>
      </c>
      <c r="I22" s="38">
        <v>110</v>
      </c>
      <c r="J22" s="38">
        <v>25</v>
      </c>
      <c r="K22" s="38">
        <v>181</v>
      </c>
      <c r="L22" s="38">
        <v>8</v>
      </c>
      <c r="M22" s="38">
        <v>170</v>
      </c>
      <c r="N22" s="38">
        <v>79</v>
      </c>
      <c r="O22" s="38">
        <v>72</v>
      </c>
    </row>
    <row r="23" spans="2:15" ht="15.75" customHeight="1" x14ac:dyDescent="0.15">
      <c r="B23" s="116"/>
      <c r="C23" s="159"/>
      <c r="D23" s="33">
        <v>100</v>
      </c>
      <c r="E23" s="49">
        <v>16.7</v>
      </c>
      <c r="F23" s="35">
        <v>13.1</v>
      </c>
      <c r="G23" s="35">
        <v>19.399999999999999</v>
      </c>
      <c r="H23" s="35">
        <v>5.6</v>
      </c>
      <c r="I23" s="35">
        <v>16.600000000000001</v>
      </c>
      <c r="J23" s="35">
        <v>3.8</v>
      </c>
      <c r="K23" s="35">
        <v>27.3</v>
      </c>
      <c r="L23" s="35">
        <v>1.2</v>
      </c>
      <c r="M23" s="35">
        <v>25.6</v>
      </c>
      <c r="N23" s="35">
        <v>11.9</v>
      </c>
      <c r="O23" s="35">
        <v>10.8</v>
      </c>
    </row>
    <row r="24" spans="2:15" ht="15.75" customHeight="1" x14ac:dyDescent="0.15">
      <c r="B24" s="116"/>
      <c r="C24" s="158" t="s">
        <v>435</v>
      </c>
      <c r="D24" s="72">
        <v>704</v>
      </c>
      <c r="E24" s="50">
        <v>102</v>
      </c>
      <c r="F24" s="38">
        <v>87</v>
      </c>
      <c r="G24" s="38">
        <v>103</v>
      </c>
      <c r="H24" s="38">
        <v>36</v>
      </c>
      <c r="I24" s="38">
        <v>106</v>
      </c>
      <c r="J24" s="38">
        <v>26</v>
      </c>
      <c r="K24" s="38">
        <v>168</v>
      </c>
      <c r="L24" s="38">
        <v>7</v>
      </c>
      <c r="M24" s="38">
        <v>220</v>
      </c>
      <c r="N24" s="38">
        <v>98</v>
      </c>
      <c r="O24" s="38">
        <v>64</v>
      </c>
    </row>
    <row r="25" spans="2:15" ht="15.75" customHeight="1" x14ac:dyDescent="0.15">
      <c r="B25" s="116"/>
      <c r="C25" s="159"/>
      <c r="D25" s="33">
        <v>100</v>
      </c>
      <c r="E25" s="49">
        <v>14.5</v>
      </c>
      <c r="F25" s="35">
        <v>12.4</v>
      </c>
      <c r="G25" s="35">
        <v>14.6</v>
      </c>
      <c r="H25" s="35">
        <v>5.0999999999999996</v>
      </c>
      <c r="I25" s="35">
        <v>15.1</v>
      </c>
      <c r="J25" s="35">
        <v>3.7</v>
      </c>
      <c r="K25" s="35">
        <v>23.9</v>
      </c>
      <c r="L25" s="35">
        <v>1</v>
      </c>
      <c r="M25" s="35">
        <v>31.3</v>
      </c>
      <c r="N25" s="35">
        <v>13.9</v>
      </c>
      <c r="O25" s="35">
        <v>9.1</v>
      </c>
    </row>
    <row r="26" spans="2:15" ht="15.75" customHeight="1" x14ac:dyDescent="0.15">
      <c r="B26" s="116"/>
      <c r="C26" s="160" t="s">
        <v>436</v>
      </c>
      <c r="D26" s="16">
        <v>524</v>
      </c>
      <c r="E26" s="46">
        <v>97</v>
      </c>
      <c r="F26" s="28">
        <v>74</v>
      </c>
      <c r="G26" s="28">
        <v>90</v>
      </c>
      <c r="H26" s="28">
        <v>25</v>
      </c>
      <c r="I26" s="28">
        <v>67</v>
      </c>
      <c r="J26" s="28">
        <v>16</v>
      </c>
      <c r="K26" s="28">
        <v>110</v>
      </c>
      <c r="L26" s="28">
        <v>12</v>
      </c>
      <c r="M26" s="28">
        <v>163</v>
      </c>
      <c r="N26" s="28">
        <v>76</v>
      </c>
      <c r="O26" s="28">
        <v>59</v>
      </c>
    </row>
    <row r="27" spans="2:15" ht="15.75" customHeight="1" x14ac:dyDescent="0.15">
      <c r="B27" s="118"/>
      <c r="C27" s="161"/>
      <c r="D27" s="18">
        <v>100</v>
      </c>
      <c r="E27" s="68">
        <v>18.5</v>
      </c>
      <c r="F27" s="11">
        <v>14.1</v>
      </c>
      <c r="G27" s="11">
        <v>17.2</v>
      </c>
      <c r="H27" s="11">
        <v>4.8</v>
      </c>
      <c r="I27" s="11">
        <v>12.8</v>
      </c>
      <c r="J27" s="11">
        <v>3.1</v>
      </c>
      <c r="K27" s="11">
        <v>21</v>
      </c>
      <c r="L27" s="11">
        <v>2.2999999999999998</v>
      </c>
      <c r="M27" s="11">
        <v>31.1</v>
      </c>
      <c r="N27" s="11">
        <v>14.5</v>
      </c>
      <c r="O27" s="11">
        <v>11.3</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O9">
    <cfRule type="top10" dxfId="1052" priority="10" rank="1"/>
  </conditionalFormatting>
  <conditionalFormatting sqref="E11:O11">
    <cfRule type="top10" dxfId="1051" priority="9" rank="1"/>
  </conditionalFormatting>
  <conditionalFormatting sqref="E13:O13">
    <cfRule type="top10" dxfId="1050" priority="8" rank="1"/>
  </conditionalFormatting>
  <conditionalFormatting sqref="E15:O15">
    <cfRule type="top10" dxfId="1049" priority="7" rank="1"/>
  </conditionalFormatting>
  <conditionalFormatting sqref="E17:O17">
    <cfRule type="top10" dxfId="1048" priority="6" rank="1"/>
  </conditionalFormatting>
  <conditionalFormatting sqref="E19:O19">
    <cfRule type="top10" dxfId="1047" priority="5" rank="1"/>
  </conditionalFormatting>
  <conditionalFormatting sqref="E21:O21">
    <cfRule type="top10" dxfId="1046" priority="4" rank="1"/>
  </conditionalFormatting>
  <conditionalFormatting sqref="E23:O23">
    <cfRule type="top10" dxfId="1045" priority="3" rank="1"/>
  </conditionalFormatting>
  <conditionalFormatting sqref="E25:O25">
    <cfRule type="top10" dxfId="1044" priority="2" rank="1"/>
  </conditionalFormatting>
  <conditionalFormatting sqref="E27:O27">
    <cfRule type="top10" dxfId="1043" priority="1" rank="1"/>
  </conditionalFormatting>
  <pageMargins left="0.7" right="0.7" top="0.75" bottom="0.75" header="0.3" footer="0.3"/>
  <pageSetup paperSize="9" scale="98" orientation="landscape" r:id="rId1"/>
  <headerFooter>
    <oddFooter>&amp;C&amp;P</oddFooter>
  </headerFooter>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8" ht="15.75" customHeight="1" x14ac:dyDescent="0.15">
      <c r="B2" s="1" t="s">
        <v>757</v>
      </c>
    </row>
    <row r="3" spans="2:8" ht="15.75" customHeight="1" x14ac:dyDescent="0.15">
      <c r="B3" s="1" t="s">
        <v>547</v>
      </c>
    </row>
    <row r="4" spans="2:8" ht="15.75" customHeight="1" x14ac:dyDescent="0.15">
      <c r="B4" s="1" t="s">
        <v>699</v>
      </c>
    </row>
    <row r="5" spans="2:8" ht="15.75" customHeight="1" x14ac:dyDescent="0.15">
      <c r="B5" s="1" t="s">
        <v>1294</v>
      </c>
    </row>
    <row r="6" spans="2:8" ht="4.5" customHeight="1" x14ac:dyDescent="0.15">
      <c r="B6" s="12"/>
      <c r="C6" s="6"/>
      <c r="D6" s="15"/>
      <c r="E6" s="73"/>
      <c r="F6" s="13"/>
      <c r="G6" s="13"/>
      <c r="H6" s="13"/>
    </row>
    <row r="7" spans="2:8" s="2" customFormat="1" ht="118.5" customHeight="1" thickBot="1" x14ac:dyDescent="0.2">
      <c r="B7" s="25"/>
      <c r="C7" s="5" t="s">
        <v>427</v>
      </c>
      <c r="D7" s="19" t="s">
        <v>52</v>
      </c>
      <c r="E7" s="22" t="s">
        <v>745</v>
      </c>
      <c r="F7" s="23" t="s">
        <v>1</v>
      </c>
      <c r="G7" s="23" t="s">
        <v>217</v>
      </c>
      <c r="H7" s="23" t="s">
        <v>53</v>
      </c>
    </row>
    <row r="8" spans="2:8" ht="15.75" customHeight="1" thickTop="1" x14ac:dyDescent="0.15">
      <c r="B8" s="108" t="s">
        <v>428</v>
      </c>
      <c r="C8" s="109"/>
      <c r="D8" s="16">
        <v>5385</v>
      </c>
      <c r="E8" s="46">
        <v>337</v>
      </c>
      <c r="F8" s="28">
        <v>217</v>
      </c>
      <c r="G8" s="28">
        <v>4720</v>
      </c>
      <c r="H8" s="28">
        <v>111</v>
      </c>
    </row>
    <row r="9" spans="2:8" ht="15.75" customHeight="1" x14ac:dyDescent="0.15">
      <c r="B9" s="110"/>
      <c r="C9" s="111"/>
      <c r="D9" s="18">
        <v>100</v>
      </c>
      <c r="E9" s="68">
        <v>6.3</v>
      </c>
      <c r="F9" s="11">
        <v>4</v>
      </c>
      <c r="G9" s="11">
        <v>87.7</v>
      </c>
      <c r="H9" s="11">
        <v>2.1</v>
      </c>
    </row>
    <row r="10" spans="2:8" ht="15.75" customHeight="1" x14ac:dyDescent="0.15">
      <c r="B10" s="117" t="s">
        <v>429</v>
      </c>
      <c r="C10" s="162" t="s">
        <v>2</v>
      </c>
      <c r="D10" s="16">
        <v>884</v>
      </c>
      <c r="E10" s="46">
        <v>77</v>
      </c>
      <c r="F10" s="28">
        <v>40</v>
      </c>
      <c r="G10" s="28">
        <v>747</v>
      </c>
      <c r="H10" s="28">
        <v>20</v>
      </c>
    </row>
    <row r="11" spans="2:8" ht="15.75" customHeight="1" x14ac:dyDescent="0.15">
      <c r="B11" s="116"/>
      <c r="C11" s="163"/>
      <c r="D11" s="33">
        <v>100</v>
      </c>
      <c r="E11" s="49">
        <v>8.6999999999999993</v>
      </c>
      <c r="F11" s="35">
        <v>4.5</v>
      </c>
      <c r="G11" s="35">
        <v>84.5</v>
      </c>
      <c r="H11" s="35">
        <v>2.2999999999999998</v>
      </c>
    </row>
    <row r="12" spans="2:8" ht="15.75" customHeight="1" x14ac:dyDescent="0.15">
      <c r="B12" s="116"/>
      <c r="C12" s="162" t="s">
        <v>3</v>
      </c>
      <c r="D12" s="16">
        <v>4451</v>
      </c>
      <c r="E12" s="46">
        <v>259</v>
      </c>
      <c r="F12" s="28">
        <v>174</v>
      </c>
      <c r="G12" s="28">
        <v>3930</v>
      </c>
      <c r="H12" s="28">
        <v>88</v>
      </c>
    </row>
    <row r="13" spans="2:8" ht="15.75" customHeight="1" x14ac:dyDescent="0.15">
      <c r="B13" s="118"/>
      <c r="C13" s="162"/>
      <c r="D13" s="71">
        <v>100</v>
      </c>
      <c r="E13" s="70">
        <v>5.8</v>
      </c>
      <c r="F13" s="36">
        <v>3.9</v>
      </c>
      <c r="G13" s="36">
        <v>88.3</v>
      </c>
      <c r="H13" s="36">
        <v>2</v>
      </c>
    </row>
    <row r="14" spans="2:8" ht="15.75" customHeight="1" x14ac:dyDescent="0.15">
      <c r="B14" s="117" t="s">
        <v>4</v>
      </c>
      <c r="C14" s="115" t="s">
        <v>430</v>
      </c>
      <c r="D14" s="17">
        <v>60</v>
      </c>
      <c r="E14" s="69">
        <v>3</v>
      </c>
      <c r="F14" s="10">
        <v>2</v>
      </c>
      <c r="G14" s="10">
        <v>54</v>
      </c>
      <c r="H14" s="10">
        <v>1</v>
      </c>
    </row>
    <row r="15" spans="2:8" ht="15.75" customHeight="1" x14ac:dyDescent="0.15">
      <c r="B15" s="116"/>
      <c r="C15" s="159"/>
      <c r="D15" s="33">
        <v>100</v>
      </c>
      <c r="E15" s="49">
        <v>5</v>
      </c>
      <c r="F15" s="35">
        <v>3.3</v>
      </c>
      <c r="G15" s="35">
        <v>90</v>
      </c>
      <c r="H15" s="35">
        <v>1.7</v>
      </c>
    </row>
    <row r="16" spans="2:8" ht="15.75" customHeight="1" x14ac:dyDescent="0.15">
      <c r="B16" s="116"/>
      <c r="C16" s="160" t="s">
        <v>431</v>
      </c>
      <c r="D16" s="16">
        <v>115</v>
      </c>
      <c r="E16" s="46">
        <v>9</v>
      </c>
      <c r="F16" s="28">
        <v>3</v>
      </c>
      <c r="G16" s="28">
        <v>101</v>
      </c>
      <c r="H16" s="28">
        <v>2</v>
      </c>
    </row>
    <row r="17" spans="2:8" ht="15.75" customHeight="1" x14ac:dyDescent="0.15">
      <c r="B17" s="116"/>
      <c r="C17" s="159"/>
      <c r="D17" s="33">
        <v>100</v>
      </c>
      <c r="E17" s="49">
        <v>7.8</v>
      </c>
      <c r="F17" s="35">
        <v>2.6</v>
      </c>
      <c r="G17" s="35">
        <v>87.8</v>
      </c>
      <c r="H17" s="35">
        <v>1.7</v>
      </c>
    </row>
    <row r="18" spans="2:8" ht="15.75" customHeight="1" x14ac:dyDescent="0.15">
      <c r="B18" s="116"/>
      <c r="C18" s="160" t="s">
        <v>432</v>
      </c>
      <c r="D18" s="16">
        <v>220</v>
      </c>
      <c r="E18" s="46">
        <v>23</v>
      </c>
      <c r="F18" s="28">
        <v>18</v>
      </c>
      <c r="G18" s="28">
        <v>174</v>
      </c>
      <c r="H18" s="28">
        <v>5</v>
      </c>
    </row>
    <row r="19" spans="2:8" ht="15.75" customHeight="1" x14ac:dyDescent="0.15">
      <c r="B19" s="116"/>
      <c r="C19" s="159"/>
      <c r="D19" s="33">
        <v>100</v>
      </c>
      <c r="E19" s="49">
        <v>10.5</v>
      </c>
      <c r="F19" s="35">
        <v>8.1999999999999993</v>
      </c>
      <c r="G19" s="35">
        <v>79.099999999999994</v>
      </c>
      <c r="H19" s="35">
        <v>2.2999999999999998</v>
      </c>
    </row>
    <row r="20" spans="2:8" ht="15.75" customHeight="1" x14ac:dyDescent="0.15">
      <c r="B20" s="116"/>
      <c r="C20" s="158" t="s">
        <v>433</v>
      </c>
      <c r="D20" s="72">
        <v>470</v>
      </c>
      <c r="E20" s="50">
        <v>33</v>
      </c>
      <c r="F20" s="38">
        <v>33</v>
      </c>
      <c r="G20" s="38">
        <v>396</v>
      </c>
      <c r="H20" s="38">
        <v>8</v>
      </c>
    </row>
    <row r="21" spans="2:8" ht="15.75" customHeight="1" x14ac:dyDescent="0.15">
      <c r="B21" s="116"/>
      <c r="C21" s="159"/>
      <c r="D21" s="33">
        <v>100</v>
      </c>
      <c r="E21" s="49">
        <v>7</v>
      </c>
      <c r="F21" s="35">
        <v>7</v>
      </c>
      <c r="G21" s="35">
        <v>84.3</v>
      </c>
      <c r="H21" s="35">
        <v>1.7</v>
      </c>
    </row>
    <row r="22" spans="2:8" ht="15.75" customHeight="1" x14ac:dyDescent="0.15">
      <c r="B22" s="116"/>
      <c r="C22" s="158" t="s">
        <v>434</v>
      </c>
      <c r="D22" s="72">
        <v>1101</v>
      </c>
      <c r="E22" s="50">
        <v>93</v>
      </c>
      <c r="F22" s="38">
        <v>51</v>
      </c>
      <c r="G22" s="38">
        <v>931</v>
      </c>
      <c r="H22" s="38">
        <v>26</v>
      </c>
    </row>
    <row r="23" spans="2:8" ht="15.75" customHeight="1" x14ac:dyDescent="0.15">
      <c r="B23" s="116"/>
      <c r="C23" s="159"/>
      <c r="D23" s="33">
        <v>100</v>
      </c>
      <c r="E23" s="49">
        <v>8.4</v>
      </c>
      <c r="F23" s="35">
        <v>4.5999999999999996</v>
      </c>
      <c r="G23" s="35">
        <v>84.6</v>
      </c>
      <c r="H23" s="35">
        <v>2.4</v>
      </c>
    </row>
    <row r="24" spans="2:8" ht="15.75" customHeight="1" x14ac:dyDescent="0.15">
      <c r="B24" s="116"/>
      <c r="C24" s="158" t="s">
        <v>435</v>
      </c>
      <c r="D24" s="72">
        <v>1684</v>
      </c>
      <c r="E24" s="50">
        <v>96</v>
      </c>
      <c r="F24" s="38">
        <v>60</v>
      </c>
      <c r="G24" s="38">
        <v>1487</v>
      </c>
      <c r="H24" s="38">
        <v>41</v>
      </c>
    </row>
    <row r="25" spans="2:8" ht="15.75" customHeight="1" x14ac:dyDescent="0.15">
      <c r="B25" s="116"/>
      <c r="C25" s="159"/>
      <c r="D25" s="33">
        <v>100</v>
      </c>
      <c r="E25" s="49">
        <v>5.7</v>
      </c>
      <c r="F25" s="35">
        <v>3.6</v>
      </c>
      <c r="G25" s="35">
        <v>88.3</v>
      </c>
      <c r="H25" s="35">
        <v>2.4</v>
      </c>
    </row>
    <row r="26" spans="2:8" ht="15.75" customHeight="1" x14ac:dyDescent="0.15">
      <c r="B26" s="116"/>
      <c r="C26" s="160" t="s">
        <v>436</v>
      </c>
      <c r="D26" s="16">
        <v>1617</v>
      </c>
      <c r="E26" s="46">
        <v>74</v>
      </c>
      <c r="F26" s="28">
        <v>46</v>
      </c>
      <c r="G26" s="28">
        <v>1475</v>
      </c>
      <c r="H26" s="28">
        <v>22</v>
      </c>
    </row>
    <row r="27" spans="2:8" ht="15.75" customHeight="1" x14ac:dyDescent="0.15">
      <c r="B27" s="118"/>
      <c r="C27" s="161"/>
      <c r="D27" s="18">
        <v>100</v>
      </c>
      <c r="E27" s="68">
        <v>4.5999999999999996</v>
      </c>
      <c r="F27" s="11">
        <v>2.8</v>
      </c>
      <c r="G27" s="11">
        <v>91.2</v>
      </c>
      <c r="H27" s="11">
        <v>1.4</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H9">
    <cfRule type="top10" dxfId="1042" priority="1251" rank="1"/>
  </conditionalFormatting>
  <conditionalFormatting sqref="E11:H11">
    <cfRule type="top10" dxfId="1041" priority="1252" rank="1"/>
  </conditionalFormatting>
  <conditionalFormatting sqref="E13:H13">
    <cfRule type="top10" dxfId="1040" priority="1253" rank="1"/>
  </conditionalFormatting>
  <conditionalFormatting sqref="E15:H15">
    <cfRule type="top10" dxfId="1039" priority="1254" rank="1"/>
  </conditionalFormatting>
  <conditionalFormatting sqref="E17:H17">
    <cfRule type="top10" dxfId="1038" priority="1255" rank="1"/>
  </conditionalFormatting>
  <conditionalFormatting sqref="E19:H19">
    <cfRule type="top10" dxfId="1037" priority="1256" rank="1"/>
  </conditionalFormatting>
  <conditionalFormatting sqref="E21:H21">
    <cfRule type="top10" dxfId="1036" priority="1257" rank="1"/>
  </conditionalFormatting>
  <conditionalFormatting sqref="E23:H23">
    <cfRule type="top10" dxfId="1035" priority="1258" rank="1"/>
  </conditionalFormatting>
  <conditionalFormatting sqref="E25:H25">
    <cfRule type="top10" dxfId="1034" priority="1259" rank="1"/>
  </conditionalFormatting>
  <conditionalFormatting sqref="E27:H27">
    <cfRule type="top10" dxfId="1033" priority="1260" rank="1"/>
  </conditionalFormatting>
  <pageMargins left="0.7" right="0.7" top="0.75" bottom="0.75" header="0.3" footer="0.3"/>
  <pageSetup paperSize="9" orientation="landscape" r:id="rId1"/>
  <headerFooter>
    <oddFooter>&amp;C&amp;P</oddFooter>
  </headerFooter>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8" ht="15.75" customHeight="1" x14ac:dyDescent="0.15">
      <c r="B2" s="1" t="s">
        <v>757</v>
      </c>
    </row>
    <row r="3" spans="2:8" ht="15.75" customHeight="1" x14ac:dyDescent="0.15">
      <c r="B3" s="1" t="s">
        <v>547</v>
      </c>
    </row>
    <row r="4" spans="2:8" ht="15.75" customHeight="1" x14ac:dyDescent="0.15">
      <c r="B4" s="1" t="s">
        <v>700</v>
      </c>
    </row>
    <row r="5" spans="2:8" ht="15.75" customHeight="1" x14ac:dyDescent="0.15">
      <c r="B5" s="1" t="s">
        <v>1294</v>
      </c>
    </row>
    <row r="6" spans="2:8" ht="4.5" customHeight="1" x14ac:dyDescent="0.15">
      <c r="B6" s="12"/>
      <c r="C6" s="6"/>
      <c r="D6" s="15"/>
      <c r="E6" s="73"/>
      <c r="F6" s="13"/>
      <c r="G6" s="13"/>
      <c r="H6" s="13"/>
    </row>
    <row r="7" spans="2:8" s="2" customFormat="1" ht="118.5" customHeight="1" thickBot="1" x14ac:dyDescent="0.2">
      <c r="B7" s="25"/>
      <c r="C7" s="5" t="s">
        <v>427</v>
      </c>
      <c r="D7" s="19" t="s">
        <v>52</v>
      </c>
      <c r="E7" s="22" t="s">
        <v>746</v>
      </c>
      <c r="F7" s="23" t="s">
        <v>1</v>
      </c>
      <c r="G7" s="23" t="s">
        <v>217</v>
      </c>
      <c r="H7" s="23" t="s">
        <v>53</v>
      </c>
    </row>
    <row r="8" spans="2:8" ht="15.75" customHeight="1" thickTop="1" x14ac:dyDescent="0.15">
      <c r="B8" s="108" t="s">
        <v>428</v>
      </c>
      <c r="C8" s="109"/>
      <c r="D8" s="16">
        <v>5385</v>
      </c>
      <c r="E8" s="46">
        <v>538</v>
      </c>
      <c r="F8" s="28">
        <v>236</v>
      </c>
      <c r="G8" s="28">
        <v>4526</v>
      </c>
      <c r="H8" s="28">
        <v>85</v>
      </c>
    </row>
    <row r="9" spans="2:8" ht="15.75" customHeight="1" x14ac:dyDescent="0.15">
      <c r="B9" s="110"/>
      <c r="C9" s="111"/>
      <c r="D9" s="18">
        <v>100</v>
      </c>
      <c r="E9" s="68">
        <v>10</v>
      </c>
      <c r="F9" s="11">
        <v>4.4000000000000004</v>
      </c>
      <c r="G9" s="11">
        <v>84</v>
      </c>
      <c r="H9" s="11">
        <v>1.6</v>
      </c>
    </row>
    <row r="10" spans="2:8" ht="15.75" customHeight="1" x14ac:dyDescent="0.15">
      <c r="B10" s="117" t="s">
        <v>429</v>
      </c>
      <c r="C10" s="162" t="s">
        <v>2</v>
      </c>
      <c r="D10" s="16">
        <v>884</v>
      </c>
      <c r="E10" s="46">
        <v>104</v>
      </c>
      <c r="F10" s="28">
        <v>40</v>
      </c>
      <c r="G10" s="28">
        <v>723</v>
      </c>
      <c r="H10" s="28">
        <v>17</v>
      </c>
    </row>
    <row r="11" spans="2:8" ht="15.75" customHeight="1" x14ac:dyDescent="0.15">
      <c r="B11" s="116"/>
      <c r="C11" s="163"/>
      <c r="D11" s="33">
        <v>100</v>
      </c>
      <c r="E11" s="49">
        <v>11.8</v>
      </c>
      <c r="F11" s="35">
        <v>4.5</v>
      </c>
      <c r="G11" s="35">
        <v>81.8</v>
      </c>
      <c r="H11" s="35">
        <v>1.9</v>
      </c>
    </row>
    <row r="12" spans="2:8" ht="15.75" customHeight="1" x14ac:dyDescent="0.15">
      <c r="B12" s="116"/>
      <c r="C12" s="162" t="s">
        <v>3</v>
      </c>
      <c r="D12" s="16">
        <v>4451</v>
      </c>
      <c r="E12" s="46">
        <v>431</v>
      </c>
      <c r="F12" s="28">
        <v>194</v>
      </c>
      <c r="G12" s="28">
        <v>3760</v>
      </c>
      <c r="H12" s="28">
        <v>66</v>
      </c>
    </row>
    <row r="13" spans="2:8" ht="15.75" customHeight="1" x14ac:dyDescent="0.15">
      <c r="B13" s="118"/>
      <c r="C13" s="162"/>
      <c r="D13" s="71">
        <v>100</v>
      </c>
      <c r="E13" s="70">
        <v>9.6999999999999993</v>
      </c>
      <c r="F13" s="36">
        <v>4.4000000000000004</v>
      </c>
      <c r="G13" s="36">
        <v>84.5</v>
      </c>
      <c r="H13" s="36">
        <v>1.5</v>
      </c>
    </row>
    <row r="14" spans="2:8" ht="15.75" customHeight="1" x14ac:dyDescent="0.15">
      <c r="B14" s="117" t="s">
        <v>4</v>
      </c>
      <c r="C14" s="115" t="s">
        <v>430</v>
      </c>
      <c r="D14" s="17">
        <v>60</v>
      </c>
      <c r="E14" s="69">
        <v>10</v>
      </c>
      <c r="F14" s="10">
        <v>2</v>
      </c>
      <c r="G14" s="10">
        <v>47</v>
      </c>
      <c r="H14" s="10">
        <v>1</v>
      </c>
    </row>
    <row r="15" spans="2:8" ht="15.75" customHeight="1" x14ac:dyDescent="0.15">
      <c r="B15" s="116"/>
      <c r="C15" s="159"/>
      <c r="D15" s="33">
        <v>100</v>
      </c>
      <c r="E15" s="49">
        <v>16.7</v>
      </c>
      <c r="F15" s="35">
        <v>3.3</v>
      </c>
      <c r="G15" s="35">
        <v>78.3</v>
      </c>
      <c r="H15" s="35">
        <v>1.7</v>
      </c>
    </row>
    <row r="16" spans="2:8" ht="15.75" customHeight="1" x14ac:dyDescent="0.15">
      <c r="B16" s="116"/>
      <c r="C16" s="160" t="s">
        <v>431</v>
      </c>
      <c r="D16" s="16">
        <v>115</v>
      </c>
      <c r="E16" s="46">
        <v>18</v>
      </c>
      <c r="F16" s="28">
        <v>2</v>
      </c>
      <c r="G16" s="28">
        <v>91</v>
      </c>
      <c r="H16" s="28">
        <v>4</v>
      </c>
    </row>
    <row r="17" spans="2:8" ht="15.75" customHeight="1" x14ac:dyDescent="0.15">
      <c r="B17" s="116"/>
      <c r="C17" s="159"/>
      <c r="D17" s="33">
        <v>100</v>
      </c>
      <c r="E17" s="49">
        <v>15.7</v>
      </c>
      <c r="F17" s="35">
        <v>1.7</v>
      </c>
      <c r="G17" s="35">
        <v>79.099999999999994</v>
      </c>
      <c r="H17" s="35">
        <v>3.5</v>
      </c>
    </row>
    <row r="18" spans="2:8" ht="15.75" customHeight="1" x14ac:dyDescent="0.15">
      <c r="B18" s="116"/>
      <c r="C18" s="160" t="s">
        <v>432</v>
      </c>
      <c r="D18" s="16">
        <v>220</v>
      </c>
      <c r="E18" s="46">
        <v>46</v>
      </c>
      <c r="F18" s="28">
        <v>13</v>
      </c>
      <c r="G18" s="28">
        <v>156</v>
      </c>
      <c r="H18" s="28">
        <v>5</v>
      </c>
    </row>
    <row r="19" spans="2:8" ht="15.75" customHeight="1" x14ac:dyDescent="0.15">
      <c r="B19" s="116"/>
      <c r="C19" s="159"/>
      <c r="D19" s="33">
        <v>100</v>
      </c>
      <c r="E19" s="49">
        <v>20.9</v>
      </c>
      <c r="F19" s="35">
        <v>5.9</v>
      </c>
      <c r="G19" s="35">
        <v>70.900000000000006</v>
      </c>
      <c r="H19" s="35">
        <v>2.2999999999999998</v>
      </c>
    </row>
    <row r="20" spans="2:8" ht="15.75" customHeight="1" x14ac:dyDescent="0.15">
      <c r="B20" s="116"/>
      <c r="C20" s="158" t="s">
        <v>433</v>
      </c>
      <c r="D20" s="72">
        <v>470</v>
      </c>
      <c r="E20" s="50">
        <v>58</v>
      </c>
      <c r="F20" s="38">
        <v>26</v>
      </c>
      <c r="G20" s="38">
        <v>379</v>
      </c>
      <c r="H20" s="38">
        <v>7</v>
      </c>
    </row>
    <row r="21" spans="2:8" ht="15.75" customHeight="1" x14ac:dyDescent="0.15">
      <c r="B21" s="116"/>
      <c r="C21" s="159"/>
      <c r="D21" s="33">
        <v>100</v>
      </c>
      <c r="E21" s="49">
        <v>12.3</v>
      </c>
      <c r="F21" s="35">
        <v>5.5</v>
      </c>
      <c r="G21" s="35">
        <v>80.599999999999994</v>
      </c>
      <c r="H21" s="35">
        <v>1.5</v>
      </c>
    </row>
    <row r="22" spans="2:8" ht="15.75" customHeight="1" x14ac:dyDescent="0.15">
      <c r="B22" s="116"/>
      <c r="C22" s="158" t="s">
        <v>434</v>
      </c>
      <c r="D22" s="72">
        <v>1101</v>
      </c>
      <c r="E22" s="50">
        <v>124</v>
      </c>
      <c r="F22" s="38">
        <v>62</v>
      </c>
      <c r="G22" s="38">
        <v>887</v>
      </c>
      <c r="H22" s="38">
        <v>28</v>
      </c>
    </row>
    <row r="23" spans="2:8" ht="15.75" customHeight="1" x14ac:dyDescent="0.15">
      <c r="B23" s="116"/>
      <c r="C23" s="159"/>
      <c r="D23" s="33">
        <v>100</v>
      </c>
      <c r="E23" s="49">
        <v>11.3</v>
      </c>
      <c r="F23" s="35">
        <v>5.6</v>
      </c>
      <c r="G23" s="35">
        <v>80.599999999999994</v>
      </c>
      <c r="H23" s="35">
        <v>2.5</v>
      </c>
    </row>
    <row r="24" spans="2:8" ht="15.75" customHeight="1" x14ac:dyDescent="0.15">
      <c r="B24" s="116"/>
      <c r="C24" s="158" t="s">
        <v>435</v>
      </c>
      <c r="D24" s="72">
        <v>1684</v>
      </c>
      <c r="E24" s="50">
        <v>166</v>
      </c>
      <c r="F24" s="38">
        <v>72</v>
      </c>
      <c r="G24" s="38">
        <v>1424</v>
      </c>
      <c r="H24" s="38">
        <v>22</v>
      </c>
    </row>
    <row r="25" spans="2:8" ht="15.75" customHeight="1" x14ac:dyDescent="0.15">
      <c r="B25" s="116"/>
      <c r="C25" s="159"/>
      <c r="D25" s="33">
        <v>100</v>
      </c>
      <c r="E25" s="49">
        <v>9.9</v>
      </c>
      <c r="F25" s="35">
        <v>4.3</v>
      </c>
      <c r="G25" s="35">
        <v>84.6</v>
      </c>
      <c r="H25" s="35">
        <v>1.3</v>
      </c>
    </row>
    <row r="26" spans="2:8" ht="15.75" customHeight="1" x14ac:dyDescent="0.15">
      <c r="B26" s="116"/>
      <c r="C26" s="160" t="s">
        <v>436</v>
      </c>
      <c r="D26" s="16">
        <v>1617</v>
      </c>
      <c r="E26" s="46">
        <v>107</v>
      </c>
      <c r="F26" s="28">
        <v>54</v>
      </c>
      <c r="G26" s="28">
        <v>1442</v>
      </c>
      <c r="H26" s="28">
        <v>14</v>
      </c>
    </row>
    <row r="27" spans="2:8" ht="15.75" customHeight="1" x14ac:dyDescent="0.15">
      <c r="B27" s="118"/>
      <c r="C27" s="161"/>
      <c r="D27" s="18">
        <v>100</v>
      </c>
      <c r="E27" s="68">
        <v>6.6</v>
      </c>
      <c r="F27" s="11">
        <v>3.3</v>
      </c>
      <c r="G27" s="11">
        <v>89.2</v>
      </c>
      <c r="H27" s="11">
        <v>0.9</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H9">
    <cfRule type="top10" dxfId="1032" priority="1261" rank="1"/>
  </conditionalFormatting>
  <conditionalFormatting sqref="E11:H11">
    <cfRule type="top10" dxfId="1031" priority="1262" rank="1"/>
  </conditionalFormatting>
  <conditionalFormatting sqref="E13:H13">
    <cfRule type="top10" dxfId="1030" priority="1263" rank="1"/>
  </conditionalFormatting>
  <conditionalFormatting sqref="E15:H15">
    <cfRule type="top10" dxfId="1029" priority="1264" rank="1"/>
  </conditionalFormatting>
  <conditionalFormatting sqref="E17:H17">
    <cfRule type="top10" dxfId="1028" priority="1265" rank="1"/>
  </conditionalFormatting>
  <conditionalFormatting sqref="E19:H19">
    <cfRule type="top10" dxfId="1027" priority="1266" rank="1"/>
  </conditionalFormatting>
  <conditionalFormatting sqref="E21:H21">
    <cfRule type="top10" dxfId="1026" priority="1267" rank="1"/>
  </conditionalFormatting>
  <conditionalFormatting sqref="E23:H23">
    <cfRule type="top10" dxfId="1025" priority="1268" rank="1"/>
  </conditionalFormatting>
  <conditionalFormatting sqref="E25:H25">
    <cfRule type="top10" dxfId="1024" priority="1269" rank="1"/>
  </conditionalFormatting>
  <conditionalFormatting sqref="E27:H27">
    <cfRule type="top10" dxfId="1023" priority="1270" rank="1"/>
  </conditionalFormatting>
  <pageMargins left="0.7" right="0.7" top="0.75" bottom="0.75" header="0.3" footer="0.3"/>
  <pageSetup paperSize="9" orientation="landscape" r:id="rId1"/>
  <headerFooter>
    <oddFooter>&amp;C&amp;P</oddFooter>
  </headerFooter>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8" ht="15.75" customHeight="1" x14ac:dyDescent="0.15">
      <c r="B2" s="1" t="s">
        <v>757</v>
      </c>
    </row>
    <row r="3" spans="2:8" ht="15.75" customHeight="1" x14ac:dyDescent="0.15">
      <c r="B3" s="1" t="s">
        <v>547</v>
      </c>
    </row>
    <row r="4" spans="2:8" ht="15.75" customHeight="1" x14ac:dyDescent="0.15">
      <c r="B4" s="1" t="s">
        <v>701</v>
      </c>
    </row>
    <row r="5" spans="2:8" ht="15.75" customHeight="1" x14ac:dyDescent="0.15">
      <c r="B5" s="1" t="s">
        <v>1294</v>
      </c>
    </row>
    <row r="6" spans="2:8" ht="4.5" customHeight="1" x14ac:dyDescent="0.15">
      <c r="B6" s="12"/>
      <c r="C6" s="6"/>
      <c r="D6" s="15"/>
      <c r="E6" s="73"/>
      <c r="F6" s="13"/>
      <c r="G6" s="13"/>
      <c r="H6" s="13"/>
    </row>
    <row r="7" spans="2:8" s="2" customFormat="1" ht="118.5" customHeight="1" thickBot="1" x14ac:dyDescent="0.2">
      <c r="B7" s="25"/>
      <c r="C7" s="5" t="s">
        <v>427</v>
      </c>
      <c r="D7" s="19" t="s">
        <v>52</v>
      </c>
      <c r="E7" s="22" t="s">
        <v>747</v>
      </c>
      <c r="F7" s="23" t="s">
        <v>1</v>
      </c>
      <c r="G7" s="23" t="s">
        <v>217</v>
      </c>
      <c r="H7" s="23" t="s">
        <v>53</v>
      </c>
    </row>
    <row r="8" spans="2:8" ht="15.75" customHeight="1" thickTop="1" x14ac:dyDescent="0.15">
      <c r="B8" s="108" t="s">
        <v>428</v>
      </c>
      <c r="C8" s="109"/>
      <c r="D8" s="16">
        <v>5385</v>
      </c>
      <c r="E8" s="46">
        <v>981</v>
      </c>
      <c r="F8" s="28">
        <v>380</v>
      </c>
      <c r="G8" s="28">
        <v>3931</v>
      </c>
      <c r="H8" s="28">
        <v>93</v>
      </c>
    </row>
    <row r="9" spans="2:8" ht="15.75" customHeight="1" x14ac:dyDescent="0.15">
      <c r="B9" s="110"/>
      <c r="C9" s="111"/>
      <c r="D9" s="18">
        <v>100</v>
      </c>
      <c r="E9" s="68">
        <v>18.2</v>
      </c>
      <c r="F9" s="11">
        <v>7.1</v>
      </c>
      <c r="G9" s="11">
        <v>73</v>
      </c>
      <c r="H9" s="11">
        <v>1.7</v>
      </c>
    </row>
    <row r="10" spans="2:8" ht="15.75" customHeight="1" x14ac:dyDescent="0.15">
      <c r="B10" s="117" t="s">
        <v>429</v>
      </c>
      <c r="C10" s="162" t="s">
        <v>2</v>
      </c>
      <c r="D10" s="16">
        <v>884</v>
      </c>
      <c r="E10" s="46">
        <v>155</v>
      </c>
      <c r="F10" s="28">
        <v>59</v>
      </c>
      <c r="G10" s="28">
        <v>652</v>
      </c>
      <c r="H10" s="28">
        <v>18</v>
      </c>
    </row>
    <row r="11" spans="2:8" ht="15.75" customHeight="1" x14ac:dyDescent="0.15">
      <c r="B11" s="116"/>
      <c r="C11" s="163"/>
      <c r="D11" s="33">
        <v>100</v>
      </c>
      <c r="E11" s="49">
        <v>17.5</v>
      </c>
      <c r="F11" s="35">
        <v>6.7</v>
      </c>
      <c r="G11" s="35">
        <v>73.8</v>
      </c>
      <c r="H11" s="35">
        <v>2</v>
      </c>
    </row>
    <row r="12" spans="2:8" ht="15.75" customHeight="1" x14ac:dyDescent="0.15">
      <c r="B12" s="116"/>
      <c r="C12" s="162" t="s">
        <v>3</v>
      </c>
      <c r="D12" s="16">
        <v>4451</v>
      </c>
      <c r="E12" s="46">
        <v>817</v>
      </c>
      <c r="F12" s="28">
        <v>315</v>
      </c>
      <c r="G12" s="28">
        <v>3247</v>
      </c>
      <c r="H12" s="28">
        <v>72</v>
      </c>
    </row>
    <row r="13" spans="2:8" ht="15.75" customHeight="1" x14ac:dyDescent="0.15">
      <c r="B13" s="118"/>
      <c r="C13" s="162"/>
      <c r="D13" s="71">
        <v>100</v>
      </c>
      <c r="E13" s="70">
        <v>18.399999999999999</v>
      </c>
      <c r="F13" s="36">
        <v>7.1</v>
      </c>
      <c r="G13" s="36">
        <v>72.900000000000006</v>
      </c>
      <c r="H13" s="36">
        <v>1.6</v>
      </c>
    </row>
    <row r="14" spans="2:8" ht="15.75" customHeight="1" x14ac:dyDescent="0.15">
      <c r="B14" s="117" t="s">
        <v>4</v>
      </c>
      <c r="C14" s="115" t="s">
        <v>430</v>
      </c>
      <c r="D14" s="17">
        <v>60</v>
      </c>
      <c r="E14" s="69">
        <v>11</v>
      </c>
      <c r="F14" s="10">
        <v>9</v>
      </c>
      <c r="G14" s="10">
        <v>39</v>
      </c>
      <c r="H14" s="10">
        <v>1</v>
      </c>
    </row>
    <row r="15" spans="2:8" ht="15.75" customHeight="1" x14ac:dyDescent="0.15">
      <c r="B15" s="116"/>
      <c r="C15" s="159"/>
      <c r="D15" s="33">
        <v>100</v>
      </c>
      <c r="E15" s="49">
        <v>18.3</v>
      </c>
      <c r="F15" s="35">
        <v>15</v>
      </c>
      <c r="G15" s="35">
        <v>65</v>
      </c>
      <c r="H15" s="35">
        <v>1.7</v>
      </c>
    </row>
    <row r="16" spans="2:8" ht="15.75" customHeight="1" x14ac:dyDescent="0.15">
      <c r="B16" s="116"/>
      <c r="C16" s="160" t="s">
        <v>431</v>
      </c>
      <c r="D16" s="16">
        <v>115</v>
      </c>
      <c r="E16" s="46">
        <v>28</v>
      </c>
      <c r="F16" s="28">
        <v>7</v>
      </c>
      <c r="G16" s="28">
        <v>77</v>
      </c>
      <c r="H16" s="28">
        <v>3</v>
      </c>
    </row>
    <row r="17" spans="2:8" ht="15.75" customHeight="1" x14ac:dyDescent="0.15">
      <c r="B17" s="116"/>
      <c r="C17" s="159"/>
      <c r="D17" s="33">
        <v>100</v>
      </c>
      <c r="E17" s="49">
        <v>24.3</v>
      </c>
      <c r="F17" s="35">
        <v>6.1</v>
      </c>
      <c r="G17" s="35">
        <v>67</v>
      </c>
      <c r="H17" s="35">
        <v>2.6</v>
      </c>
    </row>
    <row r="18" spans="2:8" ht="15.75" customHeight="1" x14ac:dyDescent="0.15">
      <c r="B18" s="116"/>
      <c r="C18" s="160" t="s">
        <v>432</v>
      </c>
      <c r="D18" s="16">
        <v>220</v>
      </c>
      <c r="E18" s="46">
        <v>56</v>
      </c>
      <c r="F18" s="28">
        <v>13</v>
      </c>
      <c r="G18" s="28">
        <v>149</v>
      </c>
      <c r="H18" s="28">
        <v>2</v>
      </c>
    </row>
    <row r="19" spans="2:8" ht="15.75" customHeight="1" x14ac:dyDescent="0.15">
      <c r="B19" s="116"/>
      <c r="C19" s="159"/>
      <c r="D19" s="33">
        <v>100</v>
      </c>
      <c r="E19" s="49">
        <v>25.5</v>
      </c>
      <c r="F19" s="35">
        <v>5.9</v>
      </c>
      <c r="G19" s="35">
        <v>67.7</v>
      </c>
      <c r="H19" s="35">
        <v>0.9</v>
      </c>
    </row>
    <row r="20" spans="2:8" ht="15.75" customHeight="1" x14ac:dyDescent="0.15">
      <c r="B20" s="116"/>
      <c r="C20" s="158" t="s">
        <v>433</v>
      </c>
      <c r="D20" s="72">
        <v>470</v>
      </c>
      <c r="E20" s="50">
        <v>115</v>
      </c>
      <c r="F20" s="38">
        <v>39</v>
      </c>
      <c r="G20" s="38">
        <v>306</v>
      </c>
      <c r="H20" s="38">
        <v>10</v>
      </c>
    </row>
    <row r="21" spans="2:8" ht="15.75" customHeight="1" x14ac:dyDescent="0.15">
      <c r="B21" s="116"/>
      <c r="C21" s="159"/>
      <c r="D21" s="33">
        <v>100</v>
      </c>
      <c r="E21" s="49">
        <v>24.5</v>
      </c>
      <c r="F21" s="35">
        <v>8.3000000000000007</v>
      </c>
      <c r="G21" s="35">
        <v>65.099999999999994</v>
      </c>
      <c r="H21" s="35">
        <v>2.1</v>
      </c>
    </row>
    <row r="22" spans="2:8" ht="15.75" customHeight="1" x14ac:dyDescent="0.15">
      <c r="B22" s="116"/>
      <c r="C22" s="158" t="s">
        <v>434</v>
      </c>
      <c r="D22" s="72">
        <v>1101</v>
      </c>
      <c r="E22" s="50">
        <v>242</v>
      </c>
      <c r="F22" s="38">
        <v>86</v>
      </c>
      <c r="G22" s="38">
        <v>754</v>
      </c>
      <c r="H22" s="38">
        <v>19</v>
      </c>
    </row>
    <row r="23" spans="2:8" ht="15.75" customHeight="1" x14ac:dyDescent="0.15">
      <c r="B23" s="116"/>
      <c r="C23" s="159"/>
      <c r="D23" s="33">
        <v>100</v>
      </c>
      <c r="E23" s="49">
        <v>22</v>
      </c>
      <c r="F23" s="35">
        <v>7.8</v>
      </c>
      <c r="G23" s="35">
        <v>68.5</v>
      </c>
      <c r="H23" s="35">
        <v>1.7</v>
      </c>
    </row>
    <row r="24" spans="2:8" ht="15.75" customHeight="1" x14ac:dyDescent="0.15">
      <c r="B24" s="116"/>
      <c r="C24" s="158" t="s">
        <v>435</v>
      </c>
      <c r="D24" s="72">
        <v>1684</v>
      </c>
      <c r="E24" s="50">
        <v>304</v>
      </c>
      <c r="F24" s="38">
        <v>119</v>
      </c>
      <c r="G24" s="38">
        <v>1230</v>
      </c>
      <c r="H24" s="38">
        <v>31</v>
      </c>
    </row>
    <row r="25" spans="2:8" ht="15.75" customHeight="1" x14ac:dyDescent="0.15">
      <c r="B25" s="116"/>
      <c r="C25" s="159"/>
      <c r="D25" s="33">
        <v>100</v>
      </c>
      <c r="E25" s="49">
        <v>18.100000000000001</v>
      </c>
      <c r="F25" s="35">
        <v>7.1</v>
      </c>
      <c r="G25" s="35">
        <v>73</v>
      </c>
      <c r="H25" s="35">
        <v>1.8</v>
      </c>
    </row>
    <row r="26" spans="2:8" ht="15.75" customHeight="1" x14ac:dyDescent="0.15">
      <c r="B26" s="116"/>
      <c r="C26" s="160" t="s">
        <v>436</v>
      </c>
      <c r="D26" s="16">
        <v>1617</v>
      </c>
      <c r="E26" s="46">
        <v>205</v>
      </c>
      <c r="F26" s="28">
        <v>94</v>
      </c>
      <c r="G26" s="28">
        <v>1297</v>
      </c>
      <c r="H26" s="28">
        <v>21</v>
      </c>
    </row>
    <row r="27" spans="2:8" ht="15.75" customHeight="1" x14ac:dyDescent="0.15">
      <c r="B27" s="118"/>
      <c r="C27" s="161"/>
      <c r="D27" s="18">
        <v>100</v>
      </c>
      <c r="E27" s="68">
        <v>12.7</v>
      </c>
      <c r="F27" s="11">
        <v>5.8</v>
      </c>
      <c r="G27" s="11">
        <v>80.2</v>
      </c>
      <c r="H27" s="11">
        <v>1.3</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H9">
    <cfRule type="top10" dxfId="1022" priority="1271" rank="1"/>
  </conditionalFormatting>
  <conditionalFormatting sqref="E11:H11">
    <cfRule type="top10" dxfId="1021" priority="1272" rank="1"/>
  </conditionalFormatting>
  <conditionalFormatting sqref="E13:H13">
    <cfRule type="top10" dxfId="1020" priority="1273" rank="1"/>
  </conditionalFormatting>
  <conditionalFormatting sqref="E15:H15">
    <cfRule type="top10" dxfId="1019" priority="1274" rank="1"/>
  </conditionalFormatting>
  <conditionalFormatting sqref="E17:H17">
    <cfRule type="top10" dxfId="1018" priority="1275" rank="1"/>
  </conditionalFormatting>
  <conditionalFormatting sqref="E19:H19">
    <cfRule type="top10" dxfId="1017" priority="1276" rank="1"/>
  </conditionalFormatting>
  <conditionalFormatting sqref="E21:H21">
    <cfRule type="top10" dxfId="1016" priority="1277" rank="1"/>
  </conditionalFormatting>
  <conditionalFormatting sqref="E23:H23">
    <cfRule type="top10" dxfId="1015" priority="1278" rank="1"/>
  </conditionalFormatting>
  <conditionalFormatting sqref="E25:H25">
    <cfRule type="top10" dxfId="1014" priority="1279" rank="1"/>
  </conditionalFormatting>
  <conditionalFormatting sqref="E27:H27">
    <cfRule type="top10" dxfId="1013" priority="1280" rank="1"/>
  </conditionalFormatting>
  <pageMargins left="0.7" right="0.7" top="0.75" bottom="0.75" header="0.3" footer="0.3"/>
  <pageSetup paperSize="9" orientation="landscape" r:id="rId1"/>
  <headerFooter>
    <oddFooter>&amp;C&amp;P</oddFooter>
  </headerFooter>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8" ht="15.75" customHeight="1" x14ac:dyDescent="0.15">
      <c r="B2" s="1" t="s">
        <v>757</v>
      </c>
    </row>
    <row r="3" spans="2:8" ht="15.75" customHeight="1" x14ac:dyDescent="0.15">
      <c r="B3" s="1" t="s">
        <v>547</v>
      </c>
    </row>
    <row r="4" spans="2:8" ht="15.75" customHeight="1" x14ac:dyDescent="0.15">
      <c r="B4" s="1" t="s">
        <v>702</v>
      </c>
    </row>
    <row r="5" spans="2:8" ht="15.75" customHeight="1" x14ac:dyDescent="0.15">
      <c r="B5" s="1" t="s">
        <v>1294</v>
      </c>
    </row>
    <row r="6" spans="2:8" ht="4.5" customHeight="1" x14ac:dyDescent="0.15">
      <c r="B6" s="12"/>
      <c r="C6" s="6"/>
      <c r="D6" s="15"/>
      <c r="E6" s="73"/>
      <c r="F6" s="13"/>
      <c r="G6" s="13"/>
      <c r="H6" s="13"/>
    </row>
    <row r="7" spans="2:8" s="2" customFormat="1" ht="118.5" customHeight="1" thickBot="1" x14ac:dyDescent="0.2">
      <c r="B7" s="25"/>
      <c r="C7" s="5" t="s">
        <v>427</v>
      </c>
      <c r="D7" s="19" t="s">
        <v>52</v>
      </c>
      <c r="E7" s="22" t="s">
        <v>748</v>
      </c>
      <c r="F7" s="23" t="s">
        <v>214</v>
      </c>
      <c r="G7" s="23" t="s">
        <v>215</v>
      </c>
      <c r="H7" s="23" t="s">
        <v>53</v>
      </c>
    </row>
    <row r="8" spans="2:8" ht="15.75" customHeight="1" thickTop="1" x14ac:dyDescent="0.15">
      <c r="B8" s="108" t="s">
        <v>428</v>
      </c>
      <c r="C8" s="109"/>
      <c r="D8" s="16">
        <v>5385</v>
      </c>
      <c r="E8" s="46">
        <v>2211</v>
      </c>
      <c r="F8" s="28">
        <v>1293</v>
      </c>
      <c r="G8" s="28">
        <v>1786</v>
      </c>
      <c r="H8" s="28">
        <v>95</v>
      </c>
    </row>
    <row r="9" spans="2:8" ht="15.75" customHeight="1" x14ac:dyDescent="0.15">
      <c r="B9" s="110"/>
      <c r="C9" s="111"/>
      <c r="D9" s="18">
        <v>100</v>
      </c>
      <c r="E9" s="68">
        <v>41.1</v>
      </c>
      <c r="F9" s="11">
        <v>24</v>
      </c>
      <c r="G9" s="11">
        <v>33.200000000000003</v>
      </c>
      <c r="H9" s="11">
        <v>1.8</v>
      </c>
    </row>
    <row r="10" spans="2:8" ht="15.75" customHeight="1" x14ac:dyDescent="0.15">
      <c r="B10" s="117" t="s">
        <v>429</v>
      </c>
      <c r="C10" s="162" t="s">
        <v>2</v>
      </c>
      <c r="D10" s="16">
        <v>884</v>
      </c>
      <c r="E10" s="46">
        <v>439</v>
      </c>
      <c r="F10" s="28">
        <v>185</v>
      </c>
      <c r="G10" s="28">
        <v>239</v>
      </c>
      <c r="H10" s="28">
        <v>21</v>
      </c>
    </row>
    <row r="11" spans="2:8" ht="15.75" customHeight="1" x14ac:dyDescent="0.15">
      <c r="B11" s="116"/>
      <c r="C11" s="163"/>
      <c r="D11" s="33">
        <v>100</v>
      </c>
      <c r="E11" s="49">
        <v>49.7</v>
      </c>
      <c r="F11" s="35">
        <v>20.9</v>
      </c>
      <c r="G11" s="35">
        <v>27</v>
      </c>
      <c r="H11" s="35">
        <v>2.4</v>
      </c>
    </row>
    <row r="12" spans="2:8" ht="15.75" customHeight="1" x14ac:dyDescent="0.15">
      <c r="B12" s="116"/>
      <c r="C12" s="162" t="s">
        <v>3</v>
      </c>
      <c r="D12" s="16">
        <v>4451</v>
      </c>
      <c r="E12" s="46">
        <v>1750</v>
      </c>
      <c r="F12" s="28">
        <v>1093</v>
      </c>
      <c r="G12" s="28">
        <v>1535</v>
      </c>
      <c r="H12" s="28">
        <v>73</v>
      </c>
    </row>
    <row r="13" spans="2:8" ht="15.75" customHeight="1" x14ac:dyDescent="0.15">
      <c r="B13" s="118"/>
      <c r="C13" s="162"/>
      <c r="D13" s="71">
        <v>100</v>
      </c>
      <c r="E13" s="70">
        <v>39.299999999999997</v>
      </c>
      <c r="F13" s="36">
        <v>24.6</v>
      </c>
      <c r="G13" s="36">
        <v>34.5</v>
      </c>
      <c r="H13" s="36">
        <v>1.6</v>
      </c>
    </row>
    <row r="14" spans="2:8" ht="15.75" customHeight="1" x14ac:dyDescent="0.15">
      <c r="B14" s="117" t="s">
        <v>4</v>
      </c>
      <c r="C14" s="115" t="s">
        <v>430</v>
      </c>
      <c r="D14" s="17">
        <v>60</v>
      </c>
      <c r="E14" s="69">
        <v>28</v>
      </c>
      <c r="F14" s="10">
        <v>10</v>
      </c>
      <c r="G14" s="10">
        <v>18</v>
      </c>
      <c r="H14" s="10">
        <v>4</v>
      </c>
    </row>
    <row r="15" spans="2:8" ht="15.75" customHeight="1" x14ac:dyDescent="0.15">
      <c r="B15" s="116"/>
      <c r="C15" s="159"/>
      <c r="D15" s="33">
        <v>100</v>
      </c>
      <c r="E15" s="49">
        <v>46.7</v>
      </c>
      <c r="F15" s="35">
        <v>16.7</v>
      </c>
      <c r="G15" s="35">
        <v>30</v>
      </c>
      <c r="H15" s="35">
        <v>6.7</v>
      </c>
    </row>
    <row r="16" spans="2:8" ht="15.75" customHeight="1" x14ac:dyDescent="0.15">
      <c r="B16" s="116"/>
      <c r="C16" s="160" t="s">
        <v>431</v>
      </c>
      <c r="D16" s="16">
        <v>115</v>
      </c>
      <c r="E16" s="46">
        <v>52</v>
      </c>
      <c r="F16" s="28">
        <v>18</v>
      </c>
      <c r="G16" s="28">
        <v>42</v>
      </c>
      <c r="H16" s="28">
        <v>3</v>
      </c>
    </row>
    <row r="17" spans="2:8" ht="15.75" customHeight="1" x14ac:dyDescent="0.15">
      <c r="B17" s="116"/>
      <c r="C17" s="159"/>
      <c r="D17" s="33">
        <v>100</v>
      </c>
      <c r="E17" s="49">
        <v>45.2</v>
      </c>
      <c r="F17" s="35">
        <v>15.7</v>
      </c>
      <c r="G17" s="35">
        <v>36.5</v>
      </c>
      <c r="H17" s="35">
        <v>2.6</v>
      </c>
    </row>
    <row r="18" spans="2:8" ht="15.75" customHeight="1" x14ac:dyDescent="0.15">
      <c r="B18" s="116"/>
      <c r="C18" s="160" t="s">
        <v>432</v>
      </c>
      <c r="D18" s="16">
        <v>220</v>
      </c>
      <c r="E18" s="46">
        <v>95</v>
      </c>
      <c r="F18" s="28">
        <v>39</v>
      </c>
      <c r="G18" s="28">
        <v>81</v>
      </c>
      <c r="H18" s="28">
        <v>5</v>
      </c>
    </row>
    <row r="19" spans="2:8" ht="15.75" customHeight="1" x14ac:dyDescent="0.15">
      <c r="B19" s="116"/>
      <c r="C19" s="159"/>
      <c r="D19" s="33">
        <v>100</v>
      </c>
      <c r="E19" s="49">
        <v>43.2</v>
      </c>
      <c r="F19" s="35">
        <v>17.7</v>
      </c>
      <c r="G19" s="35">
        <v>36.799999999999997</v>
      </c>
      <c r="H19" s="35">
        <v>2.2999999999999998</v>
      </c>
    </row>
    <row r="20" spans="2:8" ht="15.75" customHeight="1" x14ac:dyDescent="0.15">
      <c r="B20" s="116"/>
      <c r="C20" s="158" t="s">
        <v>433</v>
      </c>
      <c r="D20" s="72">
        <v>470</v>
      </c>
      <c r="E20" s="50">
        <v>179</v>
      </c>
      <c r="F20" s="38">
        <v>114</v>
      </c>
      <c r="G20" s="38">
        <v>170</v>
      </c>
      <c r="H20" s="38">
        <v>7</v>
      </c>
    </row>
    <row r="21" spans="2:8" ht="15.75" customHeight="1" x14ac:dyDescent="0.15">
      <c r="B21" s="116"/>
      <c r="C21" s="159"/>
      <c r="D21" s="33">
        <v>100</v>
      </c>
      <c r="E21" s="49">
        <v>38.1</v>
      </c>
      <c r="F21" s="35">
        <v>24.3</v>
      </c>
      <c r="G21" s="35">
        <v>36.200000000000003</v>
      </c>
      <c r="H21" s="35">
        <v>1.5</v>
      </c>
    </row>
    <row r="22" spans="2:8" ht="15.75" customHeight="1" x14ac:dyDescent="0.15">
      <c r="B22" s="116"/>
      <c r="C22" s="158" t="s">
        <v>434</v>
      </c>
      <c r="D22" s="72">
        <v>1101</v>
      </c>
      <c r="E22" s="50">
        <v>428</v>
      </c>
      <c r="F22" s="38">
        <v>270</v>
      </c>
      <c r="G22" s="38">
        <v>384</v>
      </c>
      <c r="H22" s="38">
        <v>19</v>
      </c>
    </row>
    <row r="23" spans="2:8" ht="15.75" customHeight="1" x14ac:dyDescent="0.15">
      <c r="B23" s="116"/>
      <c r="C23" s="159"/>
      <c r="D23" s="33">
        <v>100</v>
      </c>
      <c r="E23" s="49">
        <v>38.9</v>
      </c>
      <c r="F23" s="35">
        <v>24.5</v>
      </c>
      <c r="G23" s="35">
        <v>34.9</v>
      </c>
      <c r="H23" s="35">
        <v>1.7</v>
      </c>
    </row>
    <row r="24" spans="2:8" ht="15.75" customHeight="1" x14ac:dyDescent="0.15">
      <c r="B24" s="116"/>
      <c r="C24" s="158" t="s">
        <v>435</v>
      </c>
      <c r="D24" s="72">
        <v>1684</v>
      </c>
      <c r="E24" s="50">
        <v>686</v>
      </c>
      <c r="F24" s="38">
        <v>439</v>
      </c>
      <c r="G24" s="38">
        <v>527</v>
      </c>
      <c r="H24" s="38">
        <v>32</v>
      </c>
    </row>
    <row r="25" spans="2:8" ht="15.75" customHeight="1" x14ac:dyDescent="0.15">
      <c r="B25" s="116"/>
      <c r="C25" s="159"/>
      <c r="D25" s="33">
        <v>100</v>
      </c>
      <c r="E25" s="49">
        <v>40.700000000000003</v>
      </c>
      <c r="F25" s="35">
        <v>26.1</v>
      </c>
      <c r="G25" s="35">
        <v>31.3</v>
      </c>
      <c r="H25" s="35">
        <v>1.9</v>
      </c>
    </row>
    <row r="26" spans="2:8" ht="15.75" customHeight="1" x14ac:dyDescent="0.15">
      <c r="B26" s="116"/>
      <c r="C26" s="160" t="s">
        <v>436</v>
      </c>
      <c r="D26" s="16">
        <v>1617</v>
      </c>
      <c r="E26" s="46">
        <v>696</v>
      </c>
      <c r="F26" s="28">
        <v>374</v>
      </c>
      <c r="G26" s="28">
        <v>524</v>
      </c>
      <c r="H26" s="28">
        <v>23</v>
      </c>
    </row>
    <row r="27" spans="2:8" ht="15.75" customHeight="1" x14ac:dyDescent="0.15">
      <c r="B27" s="118"/>
      <c r="C27" s="161"/>
      <c r="D27" s="18">
        <v>100</v>
      </c>
      <c r="E27" s="68">
        <v>43</v>
      </c>
      <c r="F27" s="11">
        <v>23.1</v>
      </c>
      <c r="G27" s="11">
        <v>32.4</v>
      </c>
      <c r="H27" s="11">
        <v>1.4</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H9">
    <cfRule type="top10" dxfId="1012" priority="1281" rank="1"/>
  </conditionalFormatting>
  <conditionalFormatting sqref="E11:H11">
    <cfRule type="top10" dxfId="1011" priority="1282" rank="1"/>
  </conditionalFormatting>
  <conditionalFormatting sqref="E13:H13">
    <cfRule type="top10" dxfId="1010" priority="1283" rank="1"/>
  </conditionalFormatting>
  <conditionalFormatting sqref="E15:H15">
    <cfRule type="top10" dxfId="1009" priority="1284" rank="1"/>
  </conditionalFormatting>
  <conditionalFormatting sqref="E17:H17">
    <cfRule type="top10" dxfId="1008" priority="1285" rank="1"/>
  </conditionalFormatting>
  <conditionalFormatting sqref="E19:H19">
    <cfRule type="top10" dxfId="1007" priority="1286" rank="1"/>
  </conditionalFormatting>
  <conditionalFormatting sqref="E21:H21">
    <cfRule type="top10" dxfId="1006" priority="1287" rank="1"/>
  </conditionalFormatting>
  <conditionalFormatting sqref="E23:H23">
    <cfRule type="top10" dxfId="1005" priority="1288" rank="1"/>
  </conditionalFormatting>
  <conditionalFormatting sqref="E25:H25">
    <cfRule type="top10" dxfId="1004" priority="1289" rank="1"/>
  </conditionalFormatting>
  <conditionalFormatting sqref="E27:H27">
    <cfRule type="top10" dxfId="1003" priority="1290" rank="1"/>
  </conditionalFormatting>
  <pageMargins left="0.7" right="0.7" top="0.75" bottom="0.75" header="0.3" footer="0.3"/>
  <pageSetup paperSize="9" orientation="landscape"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20" ht="15.75" customHeight="1" x14ac:dyDescent="0.15">
      <c r="B2" s="1" t="s">
        <v>49</v>
      </c>
    </row>
    <row r="3" spans="2:20" ht="15.75" customHeight="1" x14ac:dyDescent="0.15">
      <c r="B3" s="1" t="s">
        <v>50</v>
      </c>
    </row>
    <row r="4" spans="2:20" ht="15.75" customHeight="1" x14ac:dyDescent="0.15">
      <c r="B4" s="3" t="s">
        <v>395</v>
      </c>
      <c r="C4" s="3"/>
      <c r="D4" s="3"/>
      <c r="E4" s="3"/>
      <c r="F4" s="3"/>
      <c r="G4" s="3"/>
      <c r="H4" s="3"/>
      <c r="I4" s="3"/>
      <c r="J4" s="3"/>
      <c r="K4" s="3"/>
      <c r="L4" s="3"/>
      <c r="M4" s="3"/>
      <c r="N4" s="3"/>
      <c r="O4" s="3"/>
      <c r="P4" s="3"/>
      <c r="Q4" s="3"/>
      <c r="R4" s="3"/>
      <c r="S4" s="3"/>
      <c r="T4" s="3"/>
    </row>
    <row r="5" spans="2:20" ht="15.75" customHeight="1" x14ac:dyDescent="0.15">
      <c r="B5" s="3" t="s">
        <v>51</v>
      </c>
      <c r="C5" s="3"/>
      <c r="D5" s="3"/>
      <c r="E5" s="3"/>
      <c r="F5" s="3"/>
      <c r="G5" s="3"/>
      <c r="H5" s="3"/>
      <c r="I5" s="3"/>
      <c r="J5" s="3"/>
      <c r="K5" s="3"/>
      <c r="L5" s="3"/>
      <c r="M5" s="3"/>
      <c r="N5" s="3"/>
      <c r="O5" s="3"/>
      <c r="P5" s="3"/>
      <c r="Q5" s="3"/>
      <c r="R5" s="3"/>
      <c r="S5" s="3"/>
      <c r="T5" s="3"/>
    </row>
    <row r="6" spans="2:20" ht="4.5" customHeight="1" x14ac:dyDescent="0.15">
      <c r="B6" s="12"/>
      <c r="C6" s="14"/>
      <c r="D6" s="15"/>
      <c r="E6" s="6"/>
      <c r="F6" s="13"/>
      <c r="G6" s="13"/>
      <c r="H6" s="13"/>
      <c r="I6" s="13"/>
      <c r="J6" s="13"/>
      <c r="K6" s="13"/>
      <c r="L6" s="13"/>
      <c r="M6" s="13"/>
      <c r="N6" s="3"/>
      <c r="O6" s="3"/>
      <c r="P6" s="3"/>
      <c r="Q6" s="3"/>
      <c r="R6" s="3"/>
      <c r="S6" s="3"/>
      <c r="T6" s="3"/>
    </row>
    <row r="7" spans="2:20" s="2" customFormat="1" ht="118.5" customHeight="1" thickBot="1" x14ac:dyDescent="0.2">
      <c r="B7" s="9"/>
      <c r="C7" s="5" t="s">
        <v>48</v>
      </c>
      <c r="D7" s="19" t="s">
        <v>52</v>
      </c>
      <c r="E7" s="22" t="s">
        <v>319</v>
      </c>
      <c r="F7" s="23" t="s">
        <v>320</v>
      </c>
      <c r="G7" s="23" t="s">
        <v>321</v>
      </c>
      <c r="H7" s="23" t="s">
        <v>322</v>
      </c>
      <c r="I7" s="23" t="s">
        <v>323</v>
      </c>
      <c r="J7" s="23" t="s">
        <v>324</v>
      </c>
      <c r="K7" s="23" t="s">
        <v>44</v>
      </c>
      <c r="L7" s="23" t="s">
        <v>10</v>
      </c>
      <c r="M7" s="23" t="s">
        <v>53</v>
      </c>
      <c r="N7" s="4"/>
      <c r="O7" s="4"/>
      <c r="P7" s="4"/>
      <c r="Q7" s="4"/>
      <c r="R7" s="4"/>
      <c r="S7" s="4"/>
      <c r="T7" s="4"/>
    </row>
    <row r="8" spans="2:20" ht="15.75" customHeight="1" thickTop="1" x14ac:dyDescent="0.15">
      <c r="B8" s="108" t="s">
        <v>54</v>
      </c>
      <c r="C8" s="109"/>
      <c r="D8" s="16">
        <v>745</v>
      </c>
      <c r="E8" s="7">
        <v>21</v>
      </c>
      <c r="F8" s="10">
        <v>22</v>
      </c>
      <c r="G8" s="10">
        <v>241</v>
      </c>
      <c r="H8" s="10">
        <v>236</v>
      </c>
      <c r="I8" s="10">
        <v>176</v>
      </c>
      <c r="J8" s="10">
        <v>261</v>
      </c>
      <c r="K8" s="10">
        <v>20</v>
      </c>
      <c r="L8" s="10">
        <v>107</v>
      </c>
      <c r="M8" s="10">
        <v>72</v>
      </c>
      <c r="N8" s="3"/>
      <c r="O8" s="3"/>
      <c r="P8" s="3"/>
      <c r="Q8" s="3"/>
      <c r="R8" s="3"/>
      <c r="S8" s="3"/>
      <c r="T8" s="3"/>
    </row>
    <row r="9" spans="2:20" ht="15.75" customHeight="1" x14ac:dyDescent="0.15">
      <c r="B9" s="110"/>
      <c r="C9" s="111"/>
      <c r="D9" s="18">
        <v>100</v>
      </c>
      <c r="E9" s="8">
        <v>2.8</v>
      </c>
      <c r="F9" s="11">
        <v>3</v>
      </c>
      <c r="G9" s="11">
        <v>32.299999999999997</v>
      </c>
      <c r="H9" s="11">
        <v>31.7</v>
      </c>
      <c r="I9" s="11">
        <v>23.6</v>
      </c>
      <c r="J9" s="11">
        <v>35</v>
      </c>
      <c r="K9" s="11">
        <v>2.7</v>
      </c>
      <c r="L9" s="11">
        <v>14.4</v>
      </c>
      <c r="M9" s="11">
        <v>9.6999999999999993</v>
      </c>
      <c r="N9" s="3"/>
      <c r="O9" s="3"/>
      <c r="P9" s="3"/>
      <c r="Q9" s="3"/>
      <c r="R9" s="3"/>
      <c r="S9" s="3"/>
      <c r="T9" s="3"/>
    </row>
    <row r="10" spans="2:20" ht="15.75" customHeight="1" x14ac:dyDescent="0.15">
      <c r="B10" s="116" t="s">
        <v>46</v>
      </c>
      <c r="C10" s="115" t="s">
        <v>2</v>
      </c>
      <c r="D10" s="17">
        <v>245</v>
      </c>
      <c r="E10" s="7">
        <v>9</v>
      </c>
      <c r="F10" s="10">
        <v>8</v>
      </c>
      <c r="G10" s="10">
        <v>57</v>
      </c>
      <c r="H10" s="10">
        <v>69</v>
      </c>
      <c r="I10" s="10">
        <v>44</v>
      </c>
      <c r="J10" s="10">
        <v>76</v>
      </c>
      <c r="K10" s="10">
        <v>7</v>
      </c>
      <c r="L10" s="10">
        <v>54</v>
      </c>
      <c r="M10" s="10">
        <v>22</v>
      </c>
      <c r="N10" s="3"/>
      <c r="O10" s="3"/>
      <c r="P10" s="3"/>
      <c r="Q10" s="3"/>
      <c r="R10" s="3"/>
      <c r="S10" s="3"/>
      <c r="T10" s="3"/>
    </row>
    <row r="11" spans="2:20" ht="15.75" customHeight="1" x14ac:dyDescent="0.15">
      <c r="B11" s="116"/>
      <c r="C11" s="114" t="s">
        <v>0</v>
      </c>
      <c r="D11" s="33">
        <v>100</v>
      </c>
      <c r="E11" s="34">
        <v>3.7</v>
      </c>
      <c r="F11" s="35">
        <v>3.3</v>
      </c>
      <c r="G11" s="35">
        <v>23.3</v>
      </c>
      <c r="H11" s="35">
        <v>28.2</v>
      </c>
      <c r="I11" s="35">
        <v>18</v>
      </c>
      <c r="J11" s="35">
        <v>31</v>
      </c>
      <c r="K11" s="35">
        <v>2.9</v>
      </c>
      <c r="L11" s="35">
        <v>22</v>
      </c>
      <c r="M11" s="35">
        <v>9</v>
      </c>
      <c r="N11" s="3"/>
      <c r="O11" s="3"/>
      <c r="P11" s="3"/>
      <c r="Q11" s="3"/>
      <c r="R11" s="3"/>
      <c r="S11" s="3"/>
      <c r="T11" s="3"/>
    </row>
    <row r="12" spans="2:20" ht="15.75" customHeight="1" x14ac:dyDescent="0.15">
      <c r="B12" s="116"/>
      <c r="C12" s="112" t="s">
        <v>3</v>
      </c>
      <c r="D12" s="16">
        <v>491</v>
      </c>
      <c r="E12" s="27">
        <v>12</v>
      </c>
      <c r="F12" s="28">
        <v>14</v>
      </c>
      <c r="G12" s="28">
        <v>180</v>
      </c>
      <c r="H12" s="28">
        <v>165</v>
      </c>
      <c r="I12" s="28">
        <v>131</v>
      </c>
      <c r="J12" s="28">
        <v>183</v>
      </c>
      <c r="K12" s="28">
        <v>13</v>
      </c>
      <c r="L12" s="28">
        <v>50</v>
      </c>
      <c r="M12" s="28">
        <v>49</v>
      </c>
      <c r="N12" s="3"/>
      <c r="O12" s="3"/>
      <c r="P12" s="3"/>
      <c r="Q12" s="3"/>
      <c r="R12" s="3"/>
      <c r="S12" s="3"/>
      <c r="T12" s="3"/>
    </row>
    <row r="13" spans="2:20" ht="15.75" customHeight="1" x14ac:dyDescent="0.15">
      <c r="B13" s="116"/>
      <c r="C13" s="113" t="s">
        <v>0</v>
      </c>
      <c r="D13" s="18">
        <v>100</v>
      </c>
      <c r="E13" s="8">
        <v>2.4</v>
      </c>
      <c r="F13" s="11">
        <v>2.9</v>
      </c>
      <c r="G13" s="11">
        <v>36.700000000000003</v>
      </c>
      <c r="H13" s="11">
        <v>33.6</v>
      </c>
      <c r="I13" s="11">
        <v>26.7</v>
      </c>
      <c r="J13" s="11">
        <v>37.299999999999997</v>
      </c>
      <c r="K13" s="11">
        <v>2.6</v>
      </c>
      <c r="L13" s="11">
        <v>10.199999999999999</v>
      </c>
      <c r="M13" s="11">
        <v>10</v>
      </c>
      <c r="N13" s="3"/>
      <c r="O13" s="3"/>
      <c r="P13" s="3"/>
      <c r="Q13" s="3"/>
      <c r="R13" s="3"/>
      <c r="S13" s="3"/>
      <c r="T13" s="3"/>
    </row>
    <row r="14" spans="2:20" ht="15.75" customHeight="1" x14ac:dyDescent="0.15">
      <c r="B14" s="117" t="s">
        <v>47</v>
      </c>
      <c r="C14" s="112" t="s">
        <v>5</v>
      </c>
      <c r="D14" s="17">
        <v>59</v>
      </c>
      <c r="E14" s="7">
        <v>1</v>
      </c>
      <c r="F14" s="10">
        <v>0</v>
      </c>
      <c r="G14" s="10">
        <v>11</v>
      </c>
      <c r="H14" s="10">
        <v>18</v>
      </c>
      <c r="I14" s="10">
        <v>10</v>
      </c>
      <c r="J14" s="10">
        <v>33</v>
      </c>
      <c r="K14" s="10">
        <v>3</v>
      </c>
      <c r="L14" s="10">
        <v>10</v>
      </c>
      <c r="M14" s="10">
        <v>1</v>
      </c>
      <c r="N14" s="3"/>
      <c r="O14" s="3"/>
      <c r="P14" s="3"/>
      <c r="Q14" s="3"/>
      <c r="R14" s="3"/>
      <c r="S14" s="3"/>
      <c r="T14" s="3"/>
    </row>
    <row r="15" spans="2:20" ht="15.75" customHeight="1" x14ac:dyDescent="0.15">
      <c r="B15" s="116"/>
      <c r="C15" s="114" t="s">
        <v>0</v>
      </c>
      <c r="D15" s="33">
        <v>100</v>
      </c>
      <c r="E15" s="34">
        <v>1.7</v>
      </c>
      <c r="F15" s="35">
        <v>0</v>
      </c>
      <c r="G15" s="35">
        <v>18.600000000000001</v>
      </c>
      <c r="H15" s="35">
        <v>30.5</v>
      </c>
      <c r="I15" s="35">
        <v>16.899999999999999</v>
      </c>
      <c r="J15" s="35">
        <v>55.9</v>
      </c>
      <c r="K15" s="35">
        <v>5.0999999999999996</v>
      </c>
      <c r="L15" s="35">
        <v>16.899999999999999</v>
      </c>
      <c r="M15" s="35">
        <v>1.7</v>
      </c>
      <c r="N15" s="3"/>
      <c r="O15" s="3"/>
      <c r="P15" s="3"/>
      <c r="Q15" s="3"/>
      <c r="R15" s="3"/>
      <c r="S15" s="3"/>
      <c r="T15" s="3"/>
    </row>
    <row r="16" spans="2:20" ht="15.75" customHeight="1" x14ac:dyDescent="0.15">
      <c r="B16" s="116"/>
      <c r="C16" s="112" t="s">
        <v>6</v>
      </c>
      <c r="D16" s="16">
        <v>70</v>
      </c>
      <c r="E16" s="27">
        <v>5</v>
      </c>
      <c r="F16" s="28">
        <v>1</v>
      </c>
      <c r="G16" s="28">
        <v>13</v>
      </c>
      <c r="H16" s="28">
        <v>26</v>
      </c>
      <c r="I16" s="28">
        <v>10</v>
      </c>
      <c r="J16" s="28">
        <v>28</v>
      </c>
      <c r="K16" s="28">
        <v>3</v>
      </c>
      <c r="L16" s="28">
        <v>13</v>
      </c>
      <c r="M16" s="28">
        <v>6</v>
      </c>
      <c r="N16" s="3"/>
      <c r="O16" s="3"/>
      <c r="P16" s="3"/>
      <c r="Q16" s="3"/>
      <c r="R16" s="3"/>
      <c r="S16" s="3"/>
      <c r="T16" s="3"/>
    </row>
    <row r="17" spans="2:20" ht="15.75" customHeight="1" x14ac:dyDescent="0.15">
      <c r="B17" s="116"/>
      <c r="C17" s="114" t="s">
        <v>0</v>
      </c>
      <c r="D17" s="33">
        <v>100</v>
      </c>
      <c r="E17" s="34">
        <v>7.1</v>
      </c>
      <c r="F17" s="35">
        <v>1.4</v>
      </c>
      <c r="G17" s="35">
        <v>18.600000000000001</v>
      </c>
      <c r="H17" s="35">
        <v>37.1</v>
      </c>
      <c r="I17" s="35">
        <v>14.3</v>
      </c>
      <c r="J17" s="35">
        <v>40</v>
      </c>
      <c r="K17" s="35">
        <v>4.3</v>
      </c>
      <c r="L17" s="35">
        <v>18.600000000000001</v>
      </c>
      <c r="M17" s="35">
        <v>8.6</v>
      </c>
      <c r="N17" s="3"/>
      <c r="O17" s="3"/>
      <c r="P17" s="3"/>
      <c r="Q17" s="3"/>
      <c r="R17" s="3"/>
      <c r="S17" s="3"/>
      <c r="T17" s="3"/>
    </row>
    <row r="18" spans="2:20" ht="15.75" customHeight="1" x14ac:dyDescent="0.15">
      <c r="B18" s="116"/>
      <c r="C18" s="112" t="s">
        <v>7</v>
      </c>
      <c r="D18" s="16">
        <v>123</v>
      </c>
      <c r="E18" s="27">
        <v>2</v>
      </c>
      <c r="F18" s="28">
        <v>4</v>
      </c>
      <c r="G18" s="28">
        <v>26</v>
      </c>
      <c r="H18" s="28">
        <v>38</v>
      </c>
      <c r="I18" s="28">
        <v>33</v>
      </c>
      <c r="J18" s="28">
        <v>46</v>
      </c>
      <c r="K18" s="28">
        <v>6</v>
      </c>
      <c r="L18" s="28">
        <v>10</v>
      </c>
      <c r="M18" s="28">
        <v>19</v>
      </c>
      <c r="N18" s="3"/>
      <c r="O18" s="3"/>
      <c r="P18" s="3"/>
      <c r="Q18" s="3"/>
      <c r="R18" s="3"/>
      <c r="S18" s="3"/>
      <c r="T18" s="3"/>
    </row>
    <row r="19" spans="2:20" ht="15.75" customHeight="1" x14ac:dyDescent="0.15">
      <c r="B19" s="116"/>
      <c r="C19" s="114" t="s">
        <v>0</v>
      </c>
      <c r="D19" s="33">
        <v>100</v>
      </c>
      <c r="E19" s="34">
        <v>1.6</v>
      </c>
      <c r="F19" s="35">
        <v>3.3</v>
      </c>
      <c r="G19" s="35">
        <v>21.1</v>
      </c>
      <c r="H19" s="35">
        <v>30.9</v>
      </c>
      <c r="I19" s="35">
        <v>26.8</v>
      </c>
      <c r="J19" s="35">
        <v>37.4</v>
      </c>
      <c r="K19" s="35">
        <v>4.9000000000000004</v>
      </c>
      <c r="L19" s="35">
        <v>8.1</v>
      </c>
      <c r="M19" s="35">
        <v>15.4</v>
      </c>
      <c r="N19" s="3"/>
      <c r="O19" s="3"/>
      <c r="P19" s="3"/>
      <c r="Q19" s="3"/>
      <c r="R19" s="3"/>
      <c r="S19" s="3"/>
      <c r="T19" s="3"/>
    </row>
    <row r="20" spans="2:20" ht="15.75" customHeight="1" x14ac:dyDescent="0.15">
      <c r="B20" s="116"/>
      <c r="C20" s="112" t="s">
        <v>8</v>
      </c>
      <c r="D20" s="16">
        <v>195</v>
      </c>
      <c r="E20" s="27">
        <v>7</v>
      </c>
      <c r="F20" s="28">
        <v>2</v>
      </c>
      <c r="G20" s="28">
        <v>76</v>
      </c>
      <c r="H20" s="28">
        <v>68</v>
      </c>
      <c r="I20" s="28">
        <v>61</v>
      </c>
      <c r="J20" s="28">
        <v>78</v>
      </c>
      <c r="K20" s="28">
        <v>3</v>
      </c>
      <c r="L20" s="28">
        <v>22</v>
      </c>
      <c r="M20" s="28">
        <v>15</v>
      </c>
      <c r="N20" s="3"/>
      <c r="O20" s="3"/>
      <c r="P20" s="3"/>
      <c r="Q20" s="3"/>
      <c r="R20" s="3"/>
      <c r="S20" s="3"/>
      <c r="T20" s="3"/>
    </row>
    <row r="21" spans="2:20" ht="15.75" customHeight="1" x14ac:dyDescent="0.15">
      <c r="B21" s="116"/>
      <c r="C21" s="114" t="s">
        <v>0</v>
      </c>
      <c r="D21" s="33">
        <v>100</v>
      </c>
      <c r="E21" s="34">
        <v>3.6</v>
      </c>
      <c r="F21" s="35">
        <v>1</v>
      </c>
      <c r="G21" s="35">
        <v>39</v>
      </c>
      <c r="H21" s="35">
        <v>34.9</v>
      </c>
      <c r="I21" s="35">
        <v>31.3</v>
      </c>
      <c r="J21" s="35">
        <v>40</v>
      </c>
      <c r="K21" s="35">
        <v>1.5</v>
      </c>
      <c r="L21" s="35">
        <v>11.3</v>
      </c>
      <c r="M21" s="35">
        <v>7.7</v>
      </c>
      <c r="N21" s="3"/>
      <c r="O21" s="3"/>
      <c r="P21" s="3"/>
      <c r="Q21" s="3"/>
      <c r="R21" s="3"/>
      <c r="S21" s="3"/>
      <c r="T21" s="3"/>
    </row>
    <row r="22" spans="2:20" ht="15.75" customHeight="1" x14ac:dyDescent="0.15">
      <c r="B22" s="116"/>
      <c r="C22" s="112" t="s">
        <v>9</v>
      </c>
      <c r="D22" s="16">
        <v>287</v>
      </c>
      <c r="E22" s="27">
        <v>6</v>
      </c>
      <c r="F22" s="28">
        <v>15</v>
      </c>
      <c r="G22" s="28">
        <v>110</v>
      </c>
      <c r="H22" s="28">
        <v>84</v>
      </c>
      <c r="I22" s="28">
        <v>61</v>
      </c>
      <c r="J22" s="28">
        <v>74</v>
      </c>
      <c r="K22" s="28">
        <v>5</v>
      </c>
      <c r="L22" s="28">
        <v>49</v>
      </c>
      <c r="M22" s="28">
        <v>29</v>
      </c>
      <c r="N22" s="3"/>
      <c r="O22" s="3"/>
      <c r="P22" s="3"/>
      <c r="Q22" s="3"/>
      <c r="R22" s="3"/>
      <c r="S22" s="3"/>
      <c r="T22" s="3"/>
    </row>
    <row r="23" spans="2:20" ht="15.75" customHeight="1" x14ac:dyDescent="0.15">
      <c r="B23" s="118"/>
      <c r="C23" s="113" t="s">
        <v>0</v>
      </c>
      <c r="D23" s="18">
        <v>100</v>
      </c>
      <c r="E23" s="8">
        <v>2.1</v>
      </c>
      <c r="F23" s="11">
        <v>5.2</v>
      </c>
      <c r="G23" s="11">
        <v>38.299999999999997</v>
      </c>
      <c r="H23" s="11">
        <v>29.3</v>
      </c>
      <c r="I23" s="11">
        <v>21.3</v>
      </c>
      <c r="J23" s="11">
        <v>25.8</v>
      </c>
      <c r="K23" s="11">
        <v>1.7</v>
      </c>
      <c r="L23" s="11">
        <v>17.100000000000001</v>
      </c>
      <c r="M23" s="11">
        <v>10.1</v>
      </c>
      <c r="N23" s="3"/>
      <c r="O23" s="3"/>
      <c r="P23" s="3"/>
      <c r="Q23" s="3"/>
      <c r="R23" s="3"/>
      <c r="S23" s="3"/>
      <c r="T23" s="3"/>
    </row>
    <row r="24" spans="2:20" ht="15.75" customHeight="1" x14ac:dyDescent="0.15">
      <c r="B24" s="3"/>
      <c r="C24" s="3"/>
      <c r="D24" s="3"/>
      <c r="E24" s="3"/>
      <c r="F24" s="3"/>
      <c r="G24" s="3"/>
      <c r="H24" s="3"/>
      <c r="I24" s="3"/>
      <c r="J24" s="3"/>
      <c r="K24" s="3"/>
      <c r="L24" s="3"/>
      <c r="M24" s="3"/>
      <c r="N24" s="3"/>
      <c r="O24" s="3"/>
      <c r="P24" s="3"/>
      <c r="Q24" s="3"/>
      <c r="R24" s="3"/>
      <c r="S24" s="3"/>
      <c r="T24" s="3"/>
    </row>
    <row r="25" spans="2:20" ht="15.75" customHeight="1" x14ac:dyDescent="0.15">
      <c r="B25" s="3"/>
      <c r="C25" s="3"/>
      <c r="D25" s="3"/>
      <c r="E25" s="3"/>
      <c r="F25" s="3"/>
      <c r="G25" s="3"/>
      <c r="H25" s="3"/>
      <c r="I25" s="3"/>
      <c r="J25" s="3"/>
      <c r="K25" s="3"/>
      <c r="L25" s="3"/>
      <c r="M25" s="3"/>
      <c r="N25" s="3"/>
      <c r="O25" s="3"/>
      <c r="P25" s="3"/>
      <c r="Q25" s="3"/>
      <c r="R25" s="3"/>
      <c r="S25" s="3"/>
      <c r="T25" s="3"/>
    </row>
    <row r="26" spans="2:20" ht="15.75" customHeight="1" x14ac:dyDescent="0.15">
      <c r="B26" s="3"/>
      <c r="C26" s="3"/>
      <c r="D26" s="3"/>
      <c r="E26" s="3"/>
      <c r="F26" s="3"/>
      <c r="G26" s="3"/>
      <c r="H26" s="3"/>
      <c r="I26" s="3"/>
      <c r="J26" s="3"/>
      <c r="K26" s="3"/>
      <c r="L26" s="3"/>
      <c r="M26" s="3"/>
      <c r="N26" s="3"/>
      <c r="O26" s="3"/>
      <c r="P26" s="3"/>
      <c r="Q26" s="3"/>
      <c r="R26" s="3"/>
      <c r="S26" s="3"/>
      <c r="T26" s="3"/>
    </row>
    <row r="27" spans="2:20" ht="15.75" customHeight="1" x14ac:dyDescent="0.15">
      <c r="B27" s="3"/>
      <c r="C27" s="3"/>
      <c r="D27" s="3"/>
      <c r="E27" s="3"/>
      <c r="F27" s="3"/>
      <c r="G27" s="3"/>
      <c r="H27" s="3"/>
      <c r="I27" s="3"/>
      <c r="J27" s="3"/>
      <c r="K27" s="3"/>
      <c r="L27" s="3"/>
      <c r="M27" s="3"/>
      <c r="N27" s="3"/>
      <c r="O27" s="3"/>
      <c r="P27" s="3"/>
      <c r="Q27" s="3"/>
      <c r="R27" s="3"/>
      <c r="S27" s="3"/>
      <c r="T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M9">
    <cfRule type="top10" dxfId="2324" priority="2310" rank="1"/>
  </conditionalFormatting>
  <conditionalFormatting sqref="E11:M11">
    <cfRule type="top10" dxfId="2323" priority="2311" rank="1"/>
  </conditionalFormatting>
  <conditionalFormatting sqref="E13:M13">
    <cfRule type="top10" dxfId="2322" priority="2312" rank="1"/>
  </conditionalFormatting>
  <conditionalFormatting sqref="E15:M15">
    <cfRule type="top10" dxfId="2321" priority="2313" rank="1"/>
  </conditionalFormatting>
  <conditionalFormatting sqref="E17:M17">
    <cfRule type="top10" dxfId="2320" priority="2314" rank="1"/>
  </conditionalFormatting>
  <conditionalFormatting sqref="E19:M19">
    <cfRule type="top10" dxfId="2319" priority="2315" rank="1"/>
  </conditionalFormatting>
  <conditionalFormatting sqref="E21:M21">
    <cfRule type="top10" dxfId="2318" priority="2316" rank="1"/>
  </conditionalFormatting>
  <conditionalFormatting sqref="E23:M23">
    <cfRule type="top10" dxfId="2317" priority="2317" rank="1"/>
  </conditionalFormatting>
  <pageMargins left="0.7" right="0.7" top="0.75" bottom="0.75" header="0.3" footer="0.3"/>
  <pageSetup paperSize="9" orientation="landscape" r:id="rId1"/>
  <headerFooter>
    <oddFooter>&amp;C&amp;P</oddFooter>
  </headerFooter>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9" ht="15.75" customHeight="1" x14ac:dyDescent="0.15">
      <c r="B2" s="1" t="s">
        <v>757</v>
      </c>
    </row>
    <row r="3" spans="2:9" ht="15.75" customHeight="1" x14ac:dyDescent="0.15">
      <c r="B3" s="1" t="s">
        <v>547</v>
      </c>
    </row>
    <row r="4" spans="2:9" ht="15.75" customHeight="1" x14ac:dyDescent="0.15">
      <c r="B4" s="1" t="s">
        <v>703</v>
      </c>
    </row>
    <row r="5" spans="2:9" ht="15.75" customHeight="1" x14ac:dyDescent="0.15">
      <c r="B5" s="1" t="s">
        <v>1294</v>
      </c>
    </row>
    <row r="6" spans="2:9" ht="4.5" customHeight="1" x14ac:dyDescent="0.15">
      <c r="B6" s="12"/>
      <c r="C6" s="6"/>
      <c r="D6" s="15"/>
      <c r="E6" s="73"/>
      <c r="F6" s="13"/>
      <c r="G6" s="13"/>
      <c r="H6" s="13"/>
      <c r="I6" s="13"/>
    </row>
    <row r="7" spans="2:9" s="2" customFormat="1" ht="118.5" customHeight="1" thickBot="1" x14ac:dyDescent="0.2">
      <c r="B7" s="25"/>
      <c r="C7" s="5" t="s">
        <v>427</v>
      </c>
      <c r="D7" s="19" t="s">
        <v>52</v>
      </c>
      <c r="E7" s="22" t="s">
        <v>749</v>
      </c>
      <c r="F7" s="23" t="s">
        <v>211</v>
      </c>
      <c r="G7" s="23" t="s">
        <v>212</v>
      </c>
      <c r="H7" s="23" t="s">
        <v>213</v>
      </c>
      <c r="I7" s="23" t="s">
        <v>53</v>
      </c>
    </row>
    <row r="8" spans="2:9" ht="15.75" customHeight="1" thickTop="1" x14ac:dyDescent="0.15">
      <c r="B8" s="108" t="s">
        <v>428</v>
      </c>
      <c r="C8" s="109"/>
      <c r="D8" s="16">
        <v>5385</v>
      </c>
      <c r="E8" s="46">
        <v>3746</v>
      </c>
      <c r="F8" s="28">
        <v>1302</v>
      </c>
      <c r="G8" s="28">
        <v>180</v>
      </c>
      <c r="H8" s="28">
        <v>78</v>
      </c>
      <c r="I8" s="28">
        <v>79</v>
      </c>
    </row>
    <row r="9" spans="2:9" ht="15.75" customHeight="1" x14ac:dyDescent="0.15">
      <c r="B9" s="110"/>
      <c r="C9" s="111"/>
      <c r="D9" s="18">
        <v>100</v>
      </c>
      <c r="E9" s="68">
        <v>69.599999999999994</v>
      </c>
      <c r="F9" s="11">
        <v>24.2</v>
      </c>
      <c r="G9" s="11">
        <v>3.3</v>
      </c>
      <c r="H9" s="11">
        <v>1.4</v>
      </c>
      <c r="I9" s="11">
        <v>1.5</v>
      </c>
    </row>
    <row r="10" spans="2:9" ht="15.75" customHeight="1" x14ac:dyDescent="0.15">
      <c r="B10" s="117" t="s">
        <v>429</v>
      </c>
      <c r="C10" s="162" t="s">
        <v>2</v>
      </c>
      <c r="D10" s="16">
        <v>884</v>
      </c>
      <c r="E10" s="46">
        <v>560</v>
      </c>
      <c r="F10" s="28">
        <v>258</v>
      </c>
      <c r="G10" s="28">
        <v>35</v>
      </c>
      <c r="H10" s="28">
        <v>11</v>
      </c>
      <c r="I10" s="28">
        <v>20</v>
      </c>
    </row>
    <row r="11" spans="2:9" ht="15.75" customHeight="1" x14ac:dyDescent="0.15">
      <c r="B11" s="116"/>
      <c r="C11" s="163"/>
      <c r="D11" s="33">
        <v>100</v>
      </c>
      <c r="E11" s="49">
        <v>63.3</v>
      </c>
      <c r="F11" s="35">
        <v>29.2</v>
      </c>
      <c r="G11" s="35">
        <v>4</v>
      </c>
      <c r="H11" s="35">
        <v>1.2</v>
      </c>
      <c r="I11" s="35">
        <v>2.2999999999999998</v>
      </c>
    </row>
    <row r="12" spans="2:9" ht="15.75" customHeight="1" x14ac:dyDescent="0.15">
      <c r="B12" s="116"/>
      <c r="C12" s="162" t="s">
        <v>3</v>
      </c>
      <c r="D12" s="16">
        <v>4451</v>
      </c>
      <c r="E12" s="46">
        <v>3160</v>
      </c>
      <c r="F12" s="28">
        <v>1022</v>
      </c>
      <c r="G12" s="28">
        <v>145</v>
      </c>
      <c r="H12" s="28">
        <v>66</v>
      </c>
      <c r="I12" s="28">
        <v>58</v>
      </c>
    </row>
    <row r="13" spans="2:9" ht="15.75" customHeight="1" x14ac:dyDescent="0.15">
      <c r="B13" s="118"/>
      <c r="C13" s="162"/>
      <c r="D13" s="71">
        <v>100</v>
      </c>
      <c r="E13" s="70">
        <v>71</v>
      </c>
      <c r="F13" s="36">
        <v>23</v>
      </c>
      <c r="G13" s="36">
        <v>3.3</v>
      </c>
      <c r="H13" s="36">
        <v>1.5</v>
      </c>
      <c r="I13" s="36">
        <v>1.3</v>
      </c>
    </row>
    <row r="14" spans="2:9" ht="15.75" customHeight="1" x14ac:dyDescent="0.15">
      <c r="B14" s="117" t="s">
        <v>4</v>
      </c>
      <c r="C14" s="115" t="s">
        <v>430</v>
      </c>
      <c r="D14" s="17">
        <v>60</v>
      </c>
      <c r="E14" s="69">
        <v>38</v>
      </c>
      <c r="F14" s="10">
        <v>16</v>
      </c>
      <c r="G14" s="10">
        <v>1</v>
      </c>
      <c r="H14" s="10">
        <v>2</v>
      </c>
      <c r="I14" s="10">
        <v>3</v>
      </c>
    </row>
    <row r="15" spans="2:9" ht="15.75" customHeight="1" x14ac:dyDescent="0.15">
      <c r="B15" s="116"/>
      <c r="C15" s="159"/>
      <c r="D15" s="33">
        <v>100</v>
      </c>
      <c r="E15" s="49">
        <v>63.3</v>
      </c>
      <c r="F15" s="35">
        <v>26.7</v>
      </c>
      <c r="G15" s="35">
        <v>1.7</v>
      </c>
      <c r="H15" s="35">
        <v>3.3</v>
      </c>
      <c r="I15" s="35">
        <v>5</v>
      </c>
    </row>
    <row r="16" spans="2:9" ht="15.75" customHeight="1" x14ac:dyDescent="0.15">
      <c r="B16" s="116"/>
      <c r="C16" s="160" t="s">
        <v>431</v>
      </c>
      <c r="D16" s="16">
        <v>115</v>
      </c>
      <c r="E16" s="46">
        <v>83</v>
      </c>
      <c r="F16" s="28">
        <v>27</v>
      </c>
      <c r="G16" s="28">
        <v>2</v>
      </c>
      <c r="H16" s="28">
        <v>2</v>
      </c>
      <c r="I16" s="28">
        <v>1</v>
      </c>
    </row>
    <row r="17" spans="2:9" ht="15.75" customHeight="1" x14ac:dyDescent="0.15">
      <c r="B17" s="116"/>
      <c r="C17" s="159"/>
      <c r="D17" s="33">
        <v>100</v>
      </c>
      <c r="E17" s="49">
        <v>72.2</v>
      </c>
      <c r="F17" s="35">
        <v>23.5</v>
      </c>
      <c r="G17" s="35">
        <v>1.7</v>
      </c>
      <c r="H17" s="35">
        <v>1.7</v>
      </c>
      <c r="I17" s="35">
        <v>0.9</v>
      </c>
    </row>
    <row r="18" spans="2:9" ht="15.75" customHeight="1" x14ac:dyDescent="0.15">
      <c r="B18" s="116"/>
      <c r="C18" s="160" t="s">
        <v>432</v>
      </c>
      <c r="D18" s="16">
        <v>220</v>
      </c>
      <c r="E18" s="46">
        <v>146</v>
      </c>
      <c r="F18" s="28">
        <v>60</v>
      </c>
      <c r="G18" s="28">
        <v>7</v>
      </c>
      <c r="H18" s="28">
        <v>2</v>
      </c>
      <c r="I18" s="28">
        <v>5</v>
      </c>
    </row>
    <row r="19" spans="2:9" ht="15.75" customHeight="1" x14ac:dyDescent="0.15">
      <c r="B19" s="116"/>
      <c r="C19" s="159"/>
      <c r="D19" s="33">
        <v>100</v>
      </c>
      <c r="E19" s="49">
        <v>66.400000000000006</v>
      </c>
      <c r="F19" s="35">
        <v>27.3</v>
      </c>
      <c r="G19" s="35">
        <v>3.2</v>
      </c>
      <c r="H19" s="35">
        <v>0.9</v>
      </c>
      <c r="I19" s="35">
        <v>2.2999999999999998</v>
      </c>
    </row>
    <row r="20" spans="2:9" ht="15.75" customHeight="1" x14ac:dyDescent="0.15">
      <c r="B20" s="116"/>
      <c r="C20" s="158" t="s">
        <v>433</v>
      </c>
      <c r="D20" s="72">
        <v>470</v>
      </c>
      <c r="E20" s="50">
        <v>324</v>
      </c>
      <c r="F20" s="38">
        <v>117</v>
      </c>
      <c r="G20" s="38">
        <v>20</v>
      </c>
      <c r="H20" s="38">
        <v>6</v>
      </c>
      <c r="I20" s="38">
        <v>3</v>
      </c>
    </row>
    <row r="21" spans="2:9" ht="15.75" customHeight="1" x14ac:dyDescent="0.15">
      <c r="B21" s="116"/>
      <c r="C21" s="159"/>
      <c r="D21" s="33">
        <v>100</v>
      </c>
      <c r="E21" s="49">
        <v>68.900000000000006</v>
      </c>
      <c r="F21" s="35">
        <v>24.9</v>
      </c>
      <c r="G21" s="35">
        <v>4.3</v>
      </c>
      <c r="H21" s="35">
        <v>1.3</v>
      </c>
      <c r="I21" s="35">
        <v>0.6</v>
      </c>
    </row>
    <row r="22" spans="2:9" ht="15.75" customHeight="1" x14ac:dyDescent="0.15">
      <c r="B22" s="116"/>
      <c r="C22" s="158" t="s">
        <v>434</v>
      </c>
      <c r="D22" s="72">
        <v>1101</v>
      </c>
      <c r="E22" s="50">
        <v>744</v>
      </c>
      <c r="F22" s="38">
        <v>288</v>
      </c>
      <c r="G22" s="38">
        <v>37</v>
      </c>
      <c r="H22" s="38">
        <v>18</v>
      </c>
      <c r="I22" s="38">
        <v>14</v>
      </c>
    </row>
    <row r="23" spans="2:9" ht="15.75" customHeight="1" x14ac:dyDescent="0.15">
      <c r="B23" s="116"/>
      <c r="C23" s="159"/>
      <c r="D23" s="33">
        <v>100</v>
      </c>
      <c r="E23" s="49">
        <v>67.599999999999994</v>
      </c>
      <c r="F23" s="35">
        <v>26.2</v>
      </c>
      <c r="G23" s="35">
        <v>3.4</v>
      </c>
      <c r="H23" s="35">
        <v>1.6</v>
      </c>
      <c r="I23" s="35">
        <v>1.3</v>
      </c>
    </row>
    <row r="24" spans="2:9" ht="15.75" customHeight="1" x14ac:dyDescent="0.15">
      <c r="B24" s="116"/>
      <c r="C24" s="158" t="s">
        <v>435</v>
      </c>
      <c r="D24" s="72">
        <v>1684</v>
      </c>
      <c r="E24" s="50">
        <v>1173</v>
      </c>
      <c r="F24" s="38">
        <v>404</v>
      </c>
      <c r="G24" s="38">
        <v>60</v>
      </c>
      <c r="H24" s="38">
        <v>20</v>
      </c>
      <c r="I24" s="38">
        <v>27</v>
      </c>
    </row>
    <row r="25" spans="2:9" ht="15.75" customHeight="1" x14ac:dyDescent="0.15">
      <c r="B25" s="116"/>
      <c r="C25" s="159"/>
      <c r="D25" s="33">
        <v>100</v>
      </c>
      <c r="E25" s="49">
        <v>69.7</v>
      </c>
      <c r="F25" s="35">
        <v>24</v>
      </c>
      <c r="G25" s="35">
        <v>3.6</v>
      </c>
      <c r="H25" s="35">
        <v>1.2</v>
      </c>
      <c r="I25" s="35">
        <v>1.6</v>
      </c>
    </row>
    <row r="26" spans="2:9" ht="15.75" customHeight="1" x14ac:dyDescent="0.15">
      <c r="B26" s="116"/>
      <c r="C26" s="160" t="s">
        <v>436</v>
      </c>
      <c r="D26" s="16">
        <v>1617</v>
      </c>
      <c r="E26" s="46">
        <v>1173</v>
      </c>
      <c r="F26" s="28">
        <v>349</v>
      </c>
      <c r="G26" s="28">
        <v>45</v>
      </c>
      <c r="H26" s="28">
        <v>26</v>
      </c>
      <c r="I26" s="28">
        <v>24</v>
      </c>
    </row>
    <row r="27" spans="2:9" ht="15.75" customHeight="1" x14ac:dyDescent="0.15">
      <c r="B27" s="118"/>
      <c r="C27" s="161"/>
      <c r="D27" s="18">
        <v>100</v>
      </c>
      <c r="E27" s="68">
        <v>72.5</v>
      </c>
      <c r="F27" s="11">
        <v>21.6</v>
      </c>
      <c r="G27" s="11">
        <v>2.8</v>
      </c>
      <c r="H27" s="11">
        <v>1.6</v>
      </c>
      <c r="I27" s="11">
        <v>1.5</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I9">
    <cfRule type="top10" dxfId="1002" priority="1291" rank="1"/>
  </conditionalFormatting>
  <conditionalFormatting sqref="E11:I11">
    <cfRule type="top10" dxfId="1001" priority="1292" rank="1"/>
  </conditionalFormatting>
  <conditionalFormatting sqref="E13:I13">
    <cfRule type="top10" dxfId="1000" priority="1293" rank="1"/>
  </conditionalFormatting>
  <conditionalFormatting sqref="E15:I15">
    <cfRule type="top10" dxfId="999" priority="1294" rank="1"/>
  </conditionalFormatting>
  <conditionalFormatting sqref="E17:I17">
    <cfRule type="top10" dxfId="998" priority="1295" rank="1"/>
  </conditionalFormatting>
  <conditionalFormatting sqref="E19:I19">
    <cfRule type="top10" dxfId="997" priority="1296" rank="1"/>
  </conditionalFormatting>
  <conditionalFormatting sqref="E21:I21">
    <cfRule type="top10" dxfId="996" priority="1297" rank="1"/>
  </conditionalFormatting>
  <conditionalFormatting sqref="E23:I23">
    <cfRule type="top10" dxfId="995" priority="1298" rank="1"/>
  </conditionalFormatting>
  <conditionalFormatting sqref="E25:I25">
    <cfRule type="top10" dxfId="994" priority="1299" rank="1"/>
  </conditionalFormatting>
  <conditionalFormatting sqref="E27:I27">
    <cfRule type="top10" dxfId="993" priority="1300" rank="1"/>
  </conditionalFormatting>
  <pageMargins left="0.7" right="0.7" top="0.75" bottom="0.75" header="0.3" footer="0.3"/>
  <pageSetup paperSize="9" orientation="landscape" r:id="rId1"/>
  <headerFooter>
    <oddFooter>&amp;C&amp;P</oddFooter>
  </headerFooter>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9" ht="15.75" customHeight="1" x14ac:dyDescent="0.15">
      <c r="B2" s="1" t="s">
        <v>757</v>
      </c>
    </row>
    <row r="3" spans="2:9" ht="15.75" customHeight="1" x14ac:dyDescent="0.15">
      <c r="B3" s="1" t="s">
        <v>547</v>
      </c>
    </row>
    <row r="4" spans="2:9" ht="15.75" customHeight="1" x14ac:dyDescent="0.15">
      <c r="B4" s="1" t="s">
        <v>704</v>
      </c>
    </row>
    <row r="5" spans="2:9" ht="15.75" customHeight="1" x14ac:dyDescent="0.15">
      <c r="B5" s="1" t="s">
        <v>1294</v>
      </c>
    </row>
    <row r="6" spans="2:9" ht="4.5" customHeight="1" x14ac:dyDescent="0.15">
      <c r="B6" s="12"/>
      <c r="C6" s="6"/>
      <c r="D6" s="15"/>
      <c r="E6" s="73"/>
      <c r="F6" s="13"/>
      <c r="G6" s="13"/>
      <c r="H6" s="13"/>
      <c r="I6" s="13"/>
    </row>
    <row r="7" spans="2:9" s="2" customFormat="1" ht="118.5" customHeight="1" thickBot="1" x14ac:dyDescent="0.2">
      <c r="B7" s="25"/>
      <c r="C7" s="5" t="s">
        <v>427</v>
      </c>
      <c r="D7" s="19" t="s">
        <v>52</v>
      </c>
      <c r="E7" s="22" t="s">
        <v>750</v>
      </c>
      <c r="F7" s="23" t="s">
        <v>192</v>
      </c>
      <c r="G7" s="23" t="s">
        <v>209</v>
      </c>
      <c r="H7" s="23" t="s">
        <v>210</v>
      </c>
      <c r="I7" s="23" t="s">
        <v>53</v>
      </c>
    </row>
    <row r="8" spans="2:9" ht="15.75" customHeight="1" thickTop="1" x14ac:dyDescent="0.15">
      <c r="B8" s="108" t="s">
        <v>428</v>
      </c>
      <c r="C8" s="109"/>
      <c r="D8" s="16">
        <v>5385</v>
      </c>
      <c r="E8" s="46">
        <v>1134</v>
      </c>
      <c r="F8" s="28">
        <v>902</v>
      </c>
      <c r="G8" s="28">
        <v>2789</v>
      </c>
      <c r="H8" s="28">
        <v>455</v>
      </c>
      <c r="I8" s="28">
        <v>105</v>
      </c>
    </row>
    <row r="9" spans="2:9" ht="15.75" customHeight="1" x14ac:dyDescent="0.15">
      <c r="B9" s="110"/>
      <c r="C9" s="111"/>
      <c r="D9" s="18">
        <v>100</v>
      </c>
      <c r="E9" s="68">
        <v>21.1</v>
      </c>
      <c r="F9" s="11">
        <v>16.8</v>
      </c>
      <c r="G9" s="11">
        <v>51.8</v>
      </c>
      <c r="H9" s="11">
        <v>8.4</v>
      </c>
      <c r="I9" s="11">
        <v>1.9</v>
      </c>
    </row>
    <row r="10" spans="2:9" ht="15.75" customHeight="1" x14ac:dyDescent="0.15">
      <c r="B10" s="117" t="s">
        <v>429</v>
      </c>
      <c r="C10" s="162" t="s">
        <v>2</v>
      </c>
      <c r="D10" s="16">
        <v>884</v>
      </c>
      <c r="E10" s="46">
        <v>194</v>
      </c>
      <c r="F10" s="28">
        <v>129</v>
      </c>
      <c r="G10" s="28">
        <v>433</v>
      </c>
      <c r="H10" s="28">
        <v>102</v>
      </c>
      <c r="I10" s="28">
        <v>26</v>
      </c>
    </row>
    <row r="11" spans="2:9" ht="15.75" customHeight="1" x14ac:dyDescent="0.15">
      <c r="B11" s="116"/>
      <c r="C11" s="163"/>
      <c r="D11" s="33">
        <v>100</v>
      </c>
      <c r="E11" s="49">
        <v>21.9</v>
      </c>
      <c r="F11" s="35">
        <v>14.6</v>
      </c>
      <c r="G11" s="35">
        <v>49</v>
      </c>
      <c r="H11" s="35">
        <v>11.5</v>
      </c>
      <c r="I11" s="35">
        <v>2.9</v>
      </c>
    </row>
    <row r="12" spans="2:9" ht="15.75" customHeight="1" x14ac:dyDescent="0.15">
      <c r="B12" s="116"/>
      <c r="C12" s="162" t="s">
        <v>3</v>
      </c>
      <c r="D12" s="16">
        <v>4451</v>
      </c>
      <c r="E12" s="46">
        <v>926</v>
      </c>
      <c r="F12" s="28">
        <v>760</v>
      </c>
      <c r="G12" s="28">
        <v>2338</v>
      </c>
      <c r="H12" s="28">
        <v>349</v>
      </c>
      <c r="I12" s="28">
        <v>78</v>
      </c>
    </row>
    <row r="13" spans="2:9" ht="15.75" customHeight="1" x14ac:dyDescent="0.15">
      <c r="B13" s="118"/>
      <c r="C13" s="162"/>
      <c r="D13" s="71">
        <v>100</v>
      </c>
      <c r="E13" s="70">
        <v>20.8</v>
      </c>
      <c r="F13" s="36">
        <v>17.100000000000001</v>
      </c>
      <c r="G13" s="36">
        <v>52.5</v>
      </c>
      <c r="H13" s="36">
        <v>7.8</v>
      </c>
      <c r="I13" s="36">
        <v>1.8</v>
      </c>
    </row>
    <row r="14" spans="2:9" ht="15.75" customHeight="1" x14ac:dyDescent="0.15">
      <c r="B14" s="117" t="s">
        <v>4</v>
      </c>
      <c r="C14" s="115" t="s">
        <v>430</v>
      </c>
      <c r="D14" s="17">
        <v>60</v>
      </c>
      <c r="E14" s="69">
        <v>10</v>
      </c>
      <c r="F14" s="10">
        <v>4</v>
      </c>
      <c r="G14" s="10">
        <v>33</v>
      </c>
      <c r="H14" s="10">
        <v>10</v>
      </c>
      <c r="I14" s="10">
        <v>3</v>
      </c>
    </row>
    <row r="15" spans="2:9" ht="15.75" customHeight="1" x14ac:dyDescent="0.15">
      <c r="B15" s="116"/>
      <c r="C15" s="159"/>
      <c r="D15" s="33">
        <v>100</v>
      </c>
      <c r="E15" s="49">
        <v>16.7</v>
      </c>
      <c r="F15" s="35">
        <v>6.7</v>
      </c>
      <c r="G15" s="35">
        <v>55</v>
      </c>
      <c r="H15" s="35">
        <v>16.7</v>
      </c>
      <c r="I15" s="35">
        <v>5</v>
      </c>
    </row>
    <row r="16" spans="2:9" ht="15.75" customHeight="1" x14ac:dyDescent="0.15">
      <c r="B16" s="116"/>
      <c r="C16" s="160" t="s">
        <v>431</v>
      </c>
      <c r="D16" s="16">
        <v>115</v>
      </c>
      <c r="E16" s="46">
        <v>22</v>
      </c>
      <c r="F16" s="28">
        <v>22</v>
      </c>
      <c r="G16" s="28">
        <v>60</v>
      </c>
      <c r="H16" s="28">
        <v>10</v>
      </c>
      <c r="I16" s="28">
        <v>1</v>
      </c>
    </row>
    <row r="17" spans="2:9" ht="15.75" customHeight="1" x14ac:dyDescent="0.15">
      <c r="B17" s="116"/>
      <c r="C17" s="159"/>
      <c r="D17" s="33">
        <v>100</v>
      </c>
      <c r="E17" s="49">
        <v>19.100000000000001</v>
      </c>
      <c r="F17" s="35">
        <v>19.100000000000001</v>
      </c>
      <c r="G17" s="35">
        <v>52.2</v>
      </c>
      <c r="H17" s="35">
        <v>8.6999999999999993</v>
      </c>
      <c r="I17" s="35">
        <v>0.9</v>
      </c>
    </row>
    <row r="18" spans="2:9" ht="15.75" customHeight="1" x14ac:dyDescent="0.15">
      <c r="B18" s="116"/>
      <c r="C18" s="160" t="s">
        <v>432</v>
      </c>
      <c r="D18" s="16">
        <v>220</v>
      </c>
      <c r="E18" s="46">
        <v>47</v>
      </c>
      <c r="F18" s="28">
        <v>47</v>
      </c>
      <c r="G18" s="28">
        <v>99</v>
      </c>
      <c r="H18" s="28">
        <v>21</v>
      </c>
      <c r="I18" s="28">
        <v>6</v>
      </c>
    </row>
    <row r="19" spans="2:9" ht="15.75" customHeight="1" x14ac:dyDescent="0.15">
      <c r="B19" s="116"/>
      <c r="C19" s="159"/>
      <c r="D19" s="33">
        <v>100</v>
      </c>
      <c r="E19" s="49">
        <v>21.4</v>
      </c>
      <c r="F19" s="35">
        <v>21.4</v>
      </c>
      <c r="G19" s="35">
        <v>45</v>
      </c>
      <c r="H19" s="35">
        <v>9.5</v>
      </c>
      <c r="I19" s="35">
        <v>2.7</v>
      </c>
    </row>
    <row r="20" spans="2:9" ht="15.75" customHeight="1" x14ac:dyDescent="0.15">
      <c r="B20" s="116"/>
      <c r="C20" s="158" t="s">
        <v>433</v>
      </c>
      <c r="D20" s="72">
        <v>470</v>
      </c>
      <c r="E20" s="50">
        <v>92</v>
      </c>
      <c r="F20" s="38">
        <v>94</v>
      </c>
      <c r="G20" s="38">
        <v>233</v>
      </c>
      <c r="H20" s="38">
        <v>46</v>
      </c>
      <c r="I20" s="38">
        <v>5</v>
      </c>
    </row>
    <row r="21" spans="2:9" ht="15.75" customHeight="1" x14ac:dyDescent="0.15">
      <c r="B21" s="116"/>
      <c r="C21" s="159"/>
      <c r="D21" s="33">
        <v>100</v>
      </c>
      <c r="E21" s="49">
        <v>19.600000000000001</v>
      </c>
      <c r="F21" s="35">
        <v>20</v>
      </c>
      <c r="G21" s="35">
        <v>49.6</v>
      </c>
      <c r="H21" s="35">
        <v>9.8000000000000007</v>
      </c>
      <c r="I21" s="35">
        <v>1.1000000000000001</v>
      </c>
    </row>
    <row r="22" spans="2:9" ht="15.75" customHeight="1" x14ac:dyDescent="0.15">
      <c r="B22" s="116"/>
      <c r="C22" s="158" t="s">
        <v>434</v>
      </c>
      <c r="D22" s="72">
        <v>1101</v>
      </c>
      <c r="E22" s="50">
        <v>164</v>
      </c>
      <c r="F22" s="38">
        <v>198</v>
      </c>
      <c r="G22" s="38">
        <v>604</v>
      </c>
      <c r="H22" s="38">
        <v>112</v>
      </c>
      <c r="I22" s="38">
        <v>23</v>
      </c>
    </row>
    <row r="23" spans="2:9" ht="15.75" customHeight="1" x14ac:dyDescent="0.15">
      <c r="B23" s="116"/>
      <c r="C23" s="159"/>
      <c r="D23" s="33">
        <v>100</v>
      </c>
      <c r="E23" s="49">
        <v>14.9</v>
      </c>
      <c r="F23" s="35">
        <v>18</v>
      </c>
      <c r="G23" s="35">
        <v>54.9</v>
      </c>
      <c r="H23" s="35">
        <v>10.199999999999999</v>
      </c>
      <c r="I23" s="35">
        <v>2.1</v>
      </c>
    </row>
    <row r="24" spans="2:9" ht="15.75" customHeight="1" x14ac:dyDescent="0.15">
      <c r="B24" s="116"/>
      <c r="C24" s="158" t="s">
        <v>435</v>
      </c>
      <c r="D24" s="72">
        <v>1684</v>
      </c>
      <c r="E24" s="50">
        <v>329</v>
      </c>
      <c r="F24" s="38">
        <v>285</v>
      </c>
      <c r="G24" s="38">
        <v>902</v>
      </c>
      <c r="H24" s="38">
        <v>135</v>
      </c>
      <c r="I24" s="38">
        <v>33</v>
      </c>
    </row>
    <row r="25" spans="2:9" ht="15.75" customHeight="1" x14ac:dyDescent="0.15">
      <c r="B25" s="116"/>
      <c r="C25" s="159"/>
      <c r="D25" s="33">
        <v>100</v>
      </c>
      <c r="E25" s="49">
        <v>19.5</v>
      </c>
      <c r="F25" s="35">
        <v>16.899999999999999</v>
      </c>
      <c r="G25" s="35">
        <v>53.6</v>
      </c>
      <c r="H25" s="35">
        <v>8</v>
      </c>
      <c r="I25" s="35">
        <v>2</v>
      </c>
    </row>
    <row r="26" spans="2:9" ht="15.75" customHeight="1" x14ac:dyDescent="0.15">
      <c r="B26" s="116"/>
      <c r="C26" s="160" t="s">
        <v>436</v>
      </c>
      <c r="D26" s="16">
        <v>1617</v>
      </c>
      <c r="E26" s="46">
        <v>444</v>
      </c>
      <c r="F26" s="28">
        <v>226</v>
      </c>
      <c r="G26" s="28">
        <v>804</v>
      </c>
      <c r="H26" s="28">
        <v>112</v>
      </c>
      <c r="I26" s="28">
        <v>31</v>
      </c>
    </row>
    <row r="27" spans="2:9" ht="15.75" customHeight="1" x14ac:dyDescent="0.15">
      <c r="B27" s="118"/>
      <c r="C27" s="161"/>
      <c r="D27" s="18">
        <v>100</v>
      </c>
      <c r="E27" s="68">
        <v>27.5</v>
      </c>
      <c r="F27" s="11">
        <v>14</v>
      </c>
      <c r="G27" s="11">
        <v>49.7</v>
      </c>
      <c r="H27" s="11">
        <v>6.9</v>
      </c>
      <c r="I27" s="11">
        <v>1.9</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I9">
    <cfRule type="top10" dxfId="992" priority="1301" rank="1"/>
  </conditionalFormatting>
  <conditionalFormatting sqref="E11:I11">
    <cfRule type="top10" dxfId="991" priority="1302" rank="1"/>
  </conditionalFormatting>
  <conditionalFormatting sqref="E13:I13">
    <cfRule type="top10" dxfId="990" priority="1303" rank="1"/>
  </conditionalFormatting>
  <conditionalFormatting sqref="E15:I15">
    <cfRule type="top10" dxfId="989" priority="1304" rank="1"/>
  </conditionalFormatting>
  <conditionalFormatting sqref="E17:I17">
    <cfRule type="top10" dxfId="988" priority="1305" rank="1"/>
  </conditionalFormatting>
  <conditionalFormatting sqref="E19:I19">
    <cfRule type="top10" dxfId="987" priority="1306" rank="1"/>
  </conditionalFormatting>
  <conditionalFormatting sqref="E21:I21">
    <cfRule type="top10" dxfId="986" priority="1307" rank="1"/>
  </conditionalFormatting>
  <conditionalFormatting sqref="E23:I23">
    <cfRule type="top10" dxfId="985" priority="1308" rank="1"/>
  </conditionalFormatting>
  <conditionalFormatting sqref="E25:I25">
    <cfRule type="top10" dxfId="984" priority="1309" rank="1"/>
  </conditionalFormatting>
  <conditionalFormatting sqref="E27:I27">
    <cfRule type="top10" dxfId="983" priority="1310" rank="1"/>
  </conditionalFormatting>
  <pageMargins left="0.7" right="0.7" top="0.75" bottom="0.75" header="0.3" footer="0.3"/>
  <pageSetup paperSize="9" orientation="landscape" r:id="rId1"/>
  <headerFooter>
    <oddFooter>&amp;C&amp;P</oddFooter>
  </headerFooter>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9" ht="15.75" customHeight="1" x14ac:dyDescent="0.15">
      <c r="B2" s="1" t="s">
        <v>757</v>
      </c>
    </row>
    <row r="3" spans="2:9" ht="15.75" customHeight="1" x14ac:dyDescent="0.15">
      <c r="B3" s="1" t="s">
        <v>547</v>
      </c>
    </row>
    <row r="4" spans="2:9" ht="15.75" customHeight="1" x14ac:dyDescent="0.15">
      <c r="B4" s="1" t="s">
        <v>705</v>
      </c>
    </row>
    <row r="5" spans="2:9" ht="15.75" customHeight="1" x14ac:dyDescent="0.15">
      <c r="B5" s="1" t="s">
        <v>1294</v>
      </c>
    </row>
    <row r="6" spans="2:9" ht="4.5" customHeight="1" x14ac:dyDescent="0.15">
      <c r="B6" s="12"/>
      <c r="C6" s="6"/>
      <c r="D6" s="15"/>
      <c r="E6" s="73"/>
      <c r="F6" s="13"/>
      <c r="G6" s="13"/>
      <c r="H6" s="13"/>
      <c r="I6" s="13"/>
    </row>
    <row r="7" spans="2:9" s="2" customFormat="1" ht="118.5" customHeight="1" thickBot="1" x14ac:dyDescent="0.2">
      <c r="B7" s="25"/>
      <c r="C7" s="5" t="s">
        <v>427</v>
      </c>
      <c r="D7" s="19" t="s">
        <v>52</v>
      </c>
      <c r="E7" s="22" t="s">
        <v>751</v>
      </c>
      <c r="F7" s="23" t="s">
        <v>205</v>
      </c>
      <c r="G7" s="23" t="s">
        <v>206</v>
      </c>
      <c r="H7" s="23" t="s">
        <v>207</v>
      </c>
      <c r="I7" s="23" t="s">
        <v>53</v>
      </c>
    </row>
    <row r="8" spans="2:9" ht="15.75" customHeight="1" thickTop="1" x14ac:dyDescent="0.15">
      <c r="B8" s="108" t="s">
        <v>428</v>
      </c>
      <c r="C8" s="109"/>
      <c r="D8" s="16">
        <v>5385</v>
      </c>
      <c r="E8" s="46">
        <v>896</v>
      </c>
      <c r="F8" s="28">
        <v>2056</v>
      </c>
      <c r="G8" s="28">
        <v>1178</v>
      </c>
      <c r="H8" s="28">
        <v>1136</v>
      </c>
      <c r="I8" s="28">
        <v>119</v>
      </c>
    </row>
    <row r="9" spans="2:9" ht="15.75" customHeight="1" x14ac:dyDescent="0.15">
      <c r="B9" s="110"/>
      <c r="C9" s="111"/>
      <c r="D9" s="18">
        <v>100</v>
      </c>
      <c r="E9" s="68">
        <v>16.600000000000001</v>
      </c>
      <c r="F9" s="11">
        <v>38.200000000000003</v>
      </c>
      <c r="G9" s="11">
        <v>21.9</v>
      </c>
      <c r="H9" s="11">
        <v>21.1</v>
      </c>
      <c r="I9" s="11">
        <v>2.2000000000000002</v>
      </c>
    </row>
    <row r="10" spans="2:9" ht="15.75" customHeight="1" x14ac:dyDescent="0.15">
      <c r="B10" s="117" t="s">
        <v>429</v>
      </c>
      <c r="C10" s="162" t="s">
        <v>2</v>
      </c>
      <c r="D10" s="16">
        <v>884</v>
      </c>
      <c r="E10" s="46">
        <v>171</v>
      </c>
      <c r="F10" s="28">
        <v>323</v>
      </c>
      <c r="G10" s="28">
        <v>185</v>
      </c>
      <c r="H10" s="28">
        <v>176</v>
      </c>
      <c r="I10" s="28">
        <v>29</v>
      </c>
    </row>
    <row r="11" spans="2:9" ht="15.75" customHeight="1" x14ac:dyDescent="0.15">
      <c r="B11" s="116"/>
      <c r="C11" s="163"/>
      <c r="D11" s="33">
        <v>100</v>
      </c>
      <c r="E11" s="49">
        <v>19.3</v>
      </c>
      <c r="F11" s="35">
        <v>36.5</v>
      </c>
      <c r="G11" s="35">
        <v>20.9</v>
      </c>
      <c r="H11" s="35">
        <v>19.899999999999999</v>
      </c>
      <c r="I11" s="35">
        <v>3.3</v>
      </c>
    </row>
    <row r="12" spans="2:9" ht="15.75" customHeight="1" x14ac:dyDescent="0.15">
      <c r="B12" s="116"/>
      <c r="C12" s="162" t="s">
        <v>3</v>
      </c>
      <c r="D12" s="16">
        <v>4451</v>
      </c>
      <c r="E12" s="46">
        <v>717</v>
      </c>
      <c r="F12" s="28">
        <v>1713</v>
      </c>
      <c r="G12" s="28">
        <v>982</v>
      </c>
      <c r="H12" s="28">
        <v>949</v>
      </c>
      <c r="I12" s="28">
        <v>90</v>
      </c>
    </row>
    <row r="13" spans="2:9" ht="15.75" customHeight="1" x14ac:dyDescent="0.15">
      <c r="B13" s="118"/>
      <c r="C13" s="162"/>
      <c r="D13" s="71">
        <v>100</v>
      </c>
      <c r="E13" s="70">
        <v>16.100000000000001</v>
      </c>
      <c r="F13" s="36">
        <v>38.5</v>
      </c>
      <c r="G13" s="36">
        <v>22.1</v>
      </c>
      <c r="H13" s="36">
        <v>21.3</v>
      </c>
      <c r="I13" s="36">
        <v>2</v>
      </c>
    </row>
    <row r="14" spans="2:9" ht="15.75" customHeight="1" x14ac:dyDescent="0.15">
      <c r="B14" s="117" t="s">
        <v>4</v>
      </c>
      <c r="C14" s="115" t="s">
        <v>430</v>
      </c>
      <c r="D14" s="17">
        <v>60</v>
      </c>
      <c r="E14" s="69">
        <v>9</v>
      </c>
      <c r="F14" s="10">
        <v>18</v>
      </c>
      <c r="G14" s="10">
        <v>15</v>
      </c>
      <c r="H14" s="10">
        <v>16</v>
      </c>
      <c r="I14" s="10">
        <v>2</v>
      </c>
    </row>
    <row r="15" spans="2:9" ht="15.75" customHeight="1" x14ac:dyDescent="0.15">
      <c r="B15" s="116"/>
      <c r="C15" s="159"/>
      <c r="D15" s="33">
        <v>100</v>
      </c>
      <c r="E15" s="49">
        <v>15</v>
      </c>
      <c r="F15" s="35">
        <v>30</v>
      </c>
      <c r="G15" s="35">
        <v>25</v>
      </c>
      <c r="H15" s="35">
        <v>26.7</v>
      </c>
      <c r="I15" s="35">
        <v>3.3</v>
      </c>
    </row>
    <row r="16" spans="2:9" ht="15.75" customHeight="1" x14ac:dyDescent="0.15">
      <c r="B16" s="116"/>
      <c r="C16" s="160" t="s">
        <v>431</v>
      </c>
      <c r="D16" s="16">
        <v>115</v>
      </c>
      <c r="E16" s="46">
        <v>17</v>
      </c>
      <c r="F16" s="28">
        <v>52</v>
      </c>
      <c r="G16" s="28">
        <v>22</v>
      </c>
      <c r="H16" s="28">
        <v>24</v>
      </c>
      <c r="I16" s="28">
        <v>0</v>
      </c>
    </row>
    <row r="17" spans="2:9" ht="15.75" customHeight="1" x14ac:dyDescent="0.15">
      <c r="B17" s="116"/>
      <c r="C17" s="159"/>
      <c r="D17" s="33">
        <v>100</v>
      </c>
      <c r="E17" s="49">
        <v>14.8</v>
      </c>
      <c r="F17" s="35">
        <v>45.2</v>
      </c>
      <c r="G17" s="35">
        <v>19.100000000000001</v>
      </c>
      <c r="H17" s="35">
        <v>20.9</v>
      </c>
      <c r="I17" s="35">
        <v>0</v>
      </c>
    </row>
    <row r="18" spans="2:9" ht="15.75" customHeight="1" x14ac:dyDescent="0.15">
      <c r="B18" s="116"/>
      <c r="C18" s="160" t="s">
        <v>432</v>
      </c>
      <c r="D18" s="16">
        <v>220</v>
      </c>
      <c r="E18" s="46">
        <v>37</v>
      </c>
      <c r="F18" s="28">
        <v>80</v>
      </c>
      <c r="G18" s="28">
        <v>47</v>
      </c>
      <c r="H18" s="28">
        <v>48</v>
      </c>
      <c r="I18" s="28">
        <v>8</v>
      </c>
    </row>
    <row r="19" spans="2:9" ht="15.75" customHeight="1" x14ac:dyDescent="0.15">
      <c r="B19" s="116"/>
      <c r="C19" s="159"/>
      <c r="D19" s="33">
        <v>100</v>
      </c>
      <c r="E19" s="49">
        <v>16.8</v>
      </c>
      <c r="F19" s="35">
        <v>36.4</v>
      </c>
      <c r="G19" s="35">
        <v>21.4</v>
      </c>
      <c r="H19" s="35">
        <v>21.8</v>
      </c>
      <c r="I19" s="35">
        <v>3.6</v>
      </c>
    </row>
    <row r="20" spans="2:9" ht="15.75" customHeight="1" x14ac:dyDescent="0.15">
      <c r="B20" s="116"/>
      <c r="C20" s="158" t="s">
        <v>433</v>
      </c>
      <c r="D20" s="72">
        <v>470</v>
      </c>
      <c r="E20" s="50">
        <v>74</v>
      </c>
      <c r="F20" s="38">
        <v>203</v>
      </c>
      <c r="G20" s="38">
        <v>102</v>
      </c>
      <c r="H20" s="38">
        <v>83</v>
      </c>
      <c r="I20" s="38">
        <v>8</v>
      </c>
    </row>
    <row r="21" spans="2:9" ht="15.75" customHeight="1" x14ac:dyDescent="0.15">
      <c r="B21" s="116"/>
      <c r="C21" s="159"/>
      <c r="D21" s="33">
        <v>100</v>
      </c>
      <c r="E21" s="49">
        <v>15.7</v>
      </c>
      <c r="F21" s="35">
        <v>43.2</v>
      </c>
      <c r="G21" s="35">
        <v>21.7</v>
      </c>
      <c r="H21" s="35">
        <v>17.7</v>
      </c>
      <c r="I21" s="35">
        <v>1.7</v>
      </c>
    </row>
    <row r="22" spans="2:9" ht="15.75" customHeight="1" x14ac:dyDescent="0.15">
      <c r="B22" s="116"/>
      <c r="C22" s="158" t="s">
        <v>434</v>
      </c>
      <c r="D22" s="72">
        <v>1101</v>
      </c>
      <c r="E22" s="50">
        <v>171</v>
      </c>
      <c r="F22" s="38">
        <v>418</v>
      </c>
      <c r="G22" s="38">
        <v>246</v>
      </c>
      <c r="H22" s="38">
        <v>240</v>
      </c>
      <c r="I22" s="38">
        <v>26</v>
      </c>
    </row>
    <row r="23" spans="2:9" ht="15.75" customHeight="1" x14ac:dyDescent="0.15">
      <c r="B23" s="116"/>
      <c r="C23" s="159"/>
      <c r="D23" s="33">
        <v>100</v>
      </c>
      <c r="E23" s="49">
        <v>15.5</v>
      </c>
      <c r="F23" s="35">
        <v>38</v>
      </c>
      <c r="G23" s="35">
        <v>22.3</v>
      </c>
      <c r="H23" s="35">
        <v>21.8</v>
      </c>
      <c r="I23" s="35">
        <v>2.4</v>
      </c>
    </row>
    <row r="24" spans="2:9" ht="15.75" customHeight="1" x14ac:dyDescent="0.15">
      <c r="B24" s="116"/>
      <c r="C24" s="158" t="s">
        <v>435</v>
      </c>
      <c r="D24" s="72">
        <v>1684</v>
      </c>
      <c r="E24" s="50">
        <v>285</v>
      </c>
      <c r="F24" s="38">
        <v>631</v>
      </c>
      <c r="G24" s="38">
        <v>369</v>
      </c>
      <c r="H24" s="38">
        <v>369</v>
      </c>
      <c r="I24" s="38">
        <v>30</v>
      </c>
    </row>
    <row r="25" spans="2:9" ht="15.75" customHeight="1" x14ac:dyDescent="0.15">
      <c r="B25" s="116"/>
      <c r="C25" s="159"/>
      <c r="D25" s="33">
        <v>100</v>
      </c>
      <c r="E25" s="49">
        <v>16.899999999999999</v>
      </c>
      <c r="F25" s="35">
        <v>37.5</v>
      </c>
      <c r="G25" s="35">
        <v>21.9</v>
      </c>
      <c r="H25" s="35">
        <v>21.9</v>
      </c>
      <c r="I25" s="35">
        <v>1.8</v>
      </c>
    </row>
    <row r="26" spans="2:9" ht="15.75" customHeight="1" x14ac:dyDescent="0.15">
      <c r="B26" s="116"/>
      <c r="C26" s="160" t="s">
        <v>436</v>
      </c>
      <c r="D26" s="16">
        <v>1617</v>
      </c>
      <c r="E26" s="46">
        <v>289</v>
      </c>
      <c r="F26" s="28">
        <v>606</v>
      </c>
      <c r="G26" s="28">
        <v>350</v>
      </c>
      <c r="H26" s="28">
        <v>329</v>
      </c>
      <c r="I26" s="28">
        <v>43</v>
      </c>
    </row>
    <row r="27" spans="2:9" ht="15.75" customHeight="1" x14ac:dyDescent="0.15">
      <c r="B27" s="118"/>
      <c r="C27" s="161"/>
      <c r="D27" s="18">
        <v>100</v>
      </c>
      <c r="E27" s="68">
        <v>17.899999999999999</v>
      </c>
      <c r="F27" s="11">
        <v>37.5</v>
      </c>
      <c r="G27" s="11">
        <v>21.6</v>
      </c>
      <c r="H27" s="11">
        <v>20.3</v>
      </c>
      <c r="I27" s="11">
        <v>2.7</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I9">
    <cfRule type="top10" dxfId="982" priority="1311" rank="1"/>
  </conditionalFormatting>
  <conditionalFormatting sqref="E11:I11">
    <cfRule type="top10" dxfId="981" priority="1312" rank="1"/>
  </conditionalFormatting>
  <conditionalFormatting sqref="E13:I13">
    <cfRule type="top10" dxfId="980" priority="1313" rank="1"/>
  </conditionalFormatting>
  <conditionalFormatting sqref="E15:I15">
    <cfRule type="top10" dxfId="979" priority="1314" rank="1"/>
  </conditionalFormatting>
  <conditionalFormatting sqref="E17:I17">
    <cfRule type="top10" dxfId="978" priority="1315" rank="1"/>
  </conditionalFormatting>
  <conditionalFormatting sqref="E19:I19">
    <cfRule type="top10" dxfId="977" priority="1316" rank="1"/>
  </conditionalFormatting>
  <conditionalFormatting sqref="E21:I21">
    <cfRule type="top10" dxfId="976" priority="1317" rank="1"/>
  </conditionalFormatting>
  <conditionalFormatting sqref="E23:I23">
    <cfRule type="top10" dxfId="975" priority="1318" rank="1"/>
  </conditionalFormatting>
  <conditionalFormatting sqref="E25:I25">
    <cfRule type="top10" dxfId="974" priority="1319" rank="1"/>
  </conditionalFormatting>
  <conditionalFormatting sqref="E27:I27">
    <cfRule type="top10" dxfId="973" priority="1320" rank="1"/>
  </conditionalFormatting>
  <pageMargins left="0.7" right="0.7" top="0.75" bottom="0.75" header="0.3" footer="0.3"/>
  <pageSetup paperSize="9" orientation="landscape" r:id="rId1"/>
  <headerFooter>
    <oddFooter>&amp;C&amp;P</oddFooter>
  </headerFooter>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7" ht="15.75" customHeight="1" x14ac:dyDescent="0.15">
      <c r="B2" s="1" t="s">
        <v>757</v>
      </c>
    </row>
    <row r="3" spans="2:7" ht="15.75" customHeight="1" x14ac:dyDescent="0.15">
      <c r="B3" s="1" t="s">
        <v>547</v>
      </c>
    </row>
    <row r="4" spans="2:7" ht="15.75" customHeight="1" x14ac:dyDescent="0.15">
      <c r="B4" s="1" t="s">
        <v>762</v>
      </c>
    </row>
    <row r="5" spans="2:7" ht="15.75" customHeight="1" x14ac:dyDescent="0.15">
      <c r="B5" s="1" t="s">
        <v>1294</v>
      </c>
    </row>
    <row r="6" spans="2:7" ht="4.5" customHeight="1" x14ac:dyDescent="0.15">
      <c r="B6" s="12"/>
      <c r="C6" s="6"/>
      <c r="D6" s="15"/>
      <c r="E6" s="73"/>
      <c r="F6" s="13"/>
      <c r="G6" s="13"/>
    </row>
    <row r="7" spans="2:7" s="2" customFormat="1" ht="118.5" customHeight="1" thickBot="1" x14ac:dyDescent="0.2">
      <c r="B7" s="25"/>
      <c r="C7" s="5" t="s">
        <v>427</v>
      </c>
      <c r="D7" s="19" t="s">
        <v>52</v>
      </c>
      <c r="E7" s="22" t="s">
        <v>752</v>
      </c>
      <c r="F7" s="23" t="s">
        <v>39</v>
      </c>
      <c r="G7" s="23" t="s">
        <v>53</v>
      </c>
    </row>
    <row r="8" spans="2:7" ht="15.75" customHeight="1" thickTop="1" x14ac:dyDescent="0.15">
      <c r="B8" s="108" t="s">
        <v>428</v>
      </c>
      <c r="C8" s="109"/>
      <c r="D8" s="16">
        <v>5385</v>
      </c>
      <c r="E8" s="46">
        <v>3303</v>
      </c>
      <c r="F8" s="28">
        <v>1869</v>
      </c>
      <c r="G8" s="28">
        <v>213</v>
      </c>
    </row>
    <row r="9" spans="2:7" ht="15.75" customHeight="1" x14ac:dyDescent="0.15">
      <c r="B9" s="110"/>
      <c r="C9" s="111"/>
      <c r="D9" s="18">
        <v>100</v>
      </c>
      <c r="E9" s="68">
        <v>61.3</v>
      </c>
      <c r="F9" s="11">
        <v>34.700000000000003</v>
      </c>
      <c r="G9" s="11">
        <v>4</v>
      </c>
    </row>
    <row r="10" spans="2:7" ht="15.75" customHeight="1" x14ac:dyDescent="0.15">
      <c r="B10" s="117" t="s">
        <v>429</v>
      </c>
      <c r="C10" s="162" t="s">
        <v>2</v>
      </c>
      <c r="D10" s="16">
        <v>884</v>
      </c>
      <c r="E10" s="46">
        <v>535</v>
      </c>
      <c r="F10" s="28">
        <v>301</v>
      </c>
      <c r="G10" s="28">
        <v>48</v>
      </c>
    </row>
    <row r="11" spans="2:7" ht="15.75" customHeight="1" x14ac:dyDescent="0.15">
      <c r="B11" s="116"/>
      <c r="C11" s="163"/>
      <c r="D11" s="33">
        <v>100</v>
      </c>
      <c r="E11" s="49">
        <v>60.5</v>
      </c>
      <c r="F11" s="35">
        <v>34</v>
      </c>
      <c r="G11" s="35">
        <v>5.4</v>
      </c>
    </row>
    <row r="12" spans="2:7" ht="15.75" customHeight="1" x14ac:dyDescent="0.15">
      <c r="B12" s="116"/>
      <c r="C12" s="162" t="s">
        <v>3</v>
      </c>
      <c r="D12" s="16">
        <v>4451</v>
      </c>
      <c r="E12" s="46">
        <v>2732</v>
      </c>
      <c r="F12" s="28">
        <v>1556</v>
      </c>
      <c r="G12" s="28">
        <v>163</v>
      </c>
    </row>
    <row r="13" spans="2:7" ht="15.75" customHeight="1" x14ac:dyDescent="0.15">
      <c r="B13" s="118"/>
      <c r="C13" s="162"/>
      <c r="D13" s="71">
        <v>100</v>
      </c>
      <c r="E13" s="70">
        <v>61.4</v>
      </c>
      <c r="F13" s="36">
        <v>35</v>
      </c>
      <c r="G13" s="36">
        <v>3.7</v>
      </c>
    </row>
    <row r="14" spans="2:7" ht="15.75" customHeight="1" x14ac:dyDescent="0.15">
      <c r="B14" s="117" t="s">
        <v>4</v>
      </c>
      <c r="C14" s="115" t="s">
        <v>430</v>
      </c>
      <c r="D14" s="17">
        <v>60</v>
      </c>
      <c r="E14" s="69">
        <v>32</v>
      </c>
      <c r="F14" s="10">
        <v>25</v>
      </c>
      <c r="G14" s="10">
        <v>3</v>
      </c>
    </row>
    <row r="15" spans="2:7" ht="15.75" customHeight="1" x14ac:dyDescent="0.15">
      <c r="B15" s="116"/>
      <c r="C15" s="159"/>
      <c r="D15" s="33">
        <v>100</v>
      </c>
      <c r="E15" s="49">
        <v>53.3</v>
      </c>
      <c r="F15" s="35">
        <v>41.7</v>
      </c>
      <c r="G15" s="35">
        <v>5</v>
      </c>
    </row>
    <row r="16" spans="2:7" ht="15.75" customHeight="1" x14ac:dyDescent="0.15">
      <c r="B16" s="116"/>
      <c r="C16" s="160" t="s">
        <v>431</v>
      </c>
      <c r="D16" s="16">
        <v>115</v>
      </c>
      <c r="E16" s="46">
        <v>65</v>
      </c>
      <c r="F16" s="28">
        <v>45</v>
      </c>
      <c r="G16" s="28">
        <v>5</v>
      </c>
    </row>
    <row r="17" spans="2:7" ht="15.75" customHeight="1" x14ac:dyDescent="0.15">
      <c r="B17" s="116"/>
      <c r="C17" s="159"/>
      <c r="D17" s="33">
        <v>100</v>
      </c>
      <c r="E17" s="49">
        <v>56.5</v>
      </c>
      <c r="F17" s="35">
        <v>39.1</v>
      </c>
      <c r="G17" s="35">
        <v>4.3</v>
      </c>
    </row>
    <row r="18" spans="2:7" ht="15.75" customHeight="1" x14ac:dyDescent="0.15">
      <c r="B18" s="116"/>
      <c r="C18" s="160" t="s">
        <v>432</v>
      </c>
      <c r="D18" s="16">
        <v>220</v>
      </c>
      <c r="E18" s="46">
        <v>130</v>
      </c>
      <c r="F18" s="28">
        <v>80</v>
      </c>
      <c r="G18" s="28">
        <v>10</v>
      </c>
    </row>
    <row r="19" spans="2:7" ht="15.75" customHeight="1" x14ac:dyDescent="0.15">
      <c r="B19" s="116"/>
      <c r="C19" s="159"/>
      <c r="D19" s="33">
        <v>100</v>
      </c>
      <c r="E19" s="49">
        <v>59.1</v>
      </c>
      <c r="F19" s="35">
        <v>36.4</v>
      </c>
      <c r="G19" s="35">
        <v>4.5</v>
      </c>
    </row>
    <row r="20" spans="2:7" ht="15.75" customHeight="1" x14ac:dyDescent="0.15">
      <c r="B20" s="116"/>
      <c r="C20" s="158" t="s">
        <v>433</v>
      </c>
      <c r="D20" s="72">
        <v>470</v>
      </c>
      <c r="E20" s="50">
        <v>298</v>
      </c>
      <c r="F20" s="38">
        <v>155</v>
      </c>
      <c r="G20" s="38">
        <v>17</v>
      </c>
    </row>
    <row r="21" spans="2:7" ht="15.75" customHeight="1" x14ac:dyDescent="0.15">
      <c r="B21" s="116"/>
      <c r="C21" s="159"/>
      <c r="D21" s="33">
        <v>100</v>
      </c>
      <c r="E21" s="49">
        <v>63.4</v>
      </c>
      <c r="F21" s="35">
        <v>33</v>
      </c>
      <c r="G21" s="35">
        <v>3.6</v>
      </c>
    </row>
    <row r="22" spans="2:7" ht="15.75" customHeight="1" x14ac:dyDescent="0.15">
      <c r="B22" s="116"/>
      <c r="C22" s="158" t="s">
        <v>434</v>
      </c>
      <c r="D22" s="72">
        <v>1101</v>
      </c>
      <c r="E22" s="50">
        <v>642</v>
      </c>
      <c r="F22" s="38">
        <v>421</v>
      </c>
      <c r="G22" s="38">
        <v>38</v>
      </c>
    </row>
    <row r="23" spans="2:7" ht="15.75" customHeight="1" x14ac:dyDescent="0.15">
      <c r="B23" s="116"/>
      <c r="C23" s="159"/>
      <c r="D23" s="33">
        <v>100</v>
      </c>
      <c r="E23" s="49">
        <v>58.3</v>
      </c>
      <c r="F23" s="35">
        <v>38.200000000000003</v>
      </c>
      <c r="G23" s="35">
        <v>3.5</v>
      </c>
    </row>
    <row r="24" spans="2:7" ht="15.75" customHeight="1" x14ac:dyDescent="0.15">
      <c r="B24" s="116"/>
      <c r="C24" s="158" t="s">
        <v>435</v>
      </c>
      <c r="D24" s="72">
        <v>1684</v>
      </c>
      <c r="E24" s="50">
        <v>1001</v>
      </c>
      <c r="F24" s="38">
        <v>609</v>
      </c>
      <c r="G24" s="38">
        <v>74</v>
      </c>
    </row>
    <row r="25" spans="2:7" ht="15.75" customHeight="1" x14ac:dyDescent="0.15">
      <c r="B25" s="116"/>
      <c r="C25" s="159"/>
      <c r="D25" s="33">
        <v>100</v>
      </c>
      <c r="E25" s="49">
        <v>59.4</v>
      </c>
      <c r="F25" s="35">
        <v>36.200000000000003</v>
      </c>
      <c r="G25" s="35">
        <v>4.4000000000000004</v>
      </c>
    </row>
    <row r="26" spans="2:7" ht="15.75" customHeight="1" x14ac:dyDescent="0.15">
      <c r="B26" s="116"/>
      <c r="C26" s="160" t="s">
        <v>436</v>
      </c>
      <c r="D26" s="16">
        <v>1617</v>
      </c>
      <c r="E26" s="46">
        <v>1062</v>
      </c>
      <c r="F26" s="28">
        <v>496</v>
      </c>
      <c r="G26" s="28">
        <v>59</v>
      </c>
    </row>
    <row r="27" spans="2:7" ht="15.75" customHeight="1" x14ac:dyDescent="0.15">
      <c r="B27" s="118"/>
      <c r="C27" s="161"/>
      <c r="D27" s="18">
        <v>100</v>
      </c>
      <c r="E27" s="68">
        <v>65.7</v>
      </c>
      <c r="F27" s="11">
        <v>30.7</v>
      </c>
      <c r="G27" s="11">
        <v>3.6</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G9">
    <cfRule type="top10" dxfId="972" priority="1321" rank="1"/>
  </conditionalFormatting>
  <conditionalFormatting sqref="E11:G11">
    <cfRule type="top10" dxfId="971" priority="1322" rank="1"/>
  </conditionalFormatting>
  <conditionalFormatting sqref="E13:G13">
    <cfRule type="top10" dxfId="970" priority="1323" rank="1"/>
  </conditionalFormatting>
  <conditionalFormatting sqref="E15:G15">
    <cfRule type="top10" dxfId="969" priority="1324" rank="1"/>
  </conditionalFormatting>
  <conditionalFormatting sqref="E17:G17">
    <cfRule type="top10" dxfId="968" priority="1325" rank="1"/>
  </conditionalFormatting>
  <conditionalFormatting sqref="E19:G19">
    <cfRule type="top10" dxfId="967" priority="1326" rank="1"/>
  </conditionalFormatting>
  <conditionalFormatting sqref="E21:G21">
    <cfRule type="top10" dxfId="966" priority="1327" rank="1"/>
  </conditionalFormatting>
  <conditionalFormatting sqref="E23:G23">
    <cfRule type="top10" dxfId="965" priority="1328" rank="1"/>
  </conditionalFormatting>
  <conditionalFormatting sqref="E25:G25">
    <cfRule type="top10" dxfId="964" priority="1329" rank="1"/>
  </conditionalFormatting>
  <conditionalFormatting sqref="E27:G27">
    <cfRule type="top10" dxfId="963" priority="1330" rank="1"/>
  </conditionalFormatting>
  <pageMargins left="0.7" right="0.7" top="0.75" bottom="0.75" header="0.3" footer="0.3"/>
  <pageSetup paperSize="9" orientation="landscape" r:id="rId1"/>
  <headerFooter>
    <oddFooter>&amp;C&amp;P</oddFooter>
  </headerFooter>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757</v>
      </c>
    </row>
    <row r="3" spans="2:15" ht="15.75" customHeight="1" x14ac:dyDescent="0.15">
      <c r="B3" s="1" t="s">
        <v>547</v>
      </c>
    </row>
    <row r="4" spans="2:15" ht="15.75" customHeight="1" x14ac:dyDescent="0.15">
      <c r="B4" s="1" t="s">
        <v>763</v>
      </c>
    </row>
    <row r="5" spans="2:15" ht="15.75" customHeight="1" x14ac:dyDescent="0.15">
      <c r="B5" s="1" t="s">
        <v>1294</v>
      </c>
    </row>
    <row r="6" spans="2:15" ht="4.5" customHeight="1" x14ac:dyDescent="0.15">
      <c r="B6" s="12"/>
      <c r="C6" s="6"/>
      <c r="D6" s="15"/>
      <c r="E6" s="73"/>
      <c r="F6" s="13"/>
      <c r="G6" s="13"/>
      <c r="H6" s="13"/>
      <c r="I6" s="13"/>
      <c r="J6" s="13"/>
      <c r="K6" s="13"/>
      <c r="L6" s="13"/>
      <c r="M6" s="13"/>
      <c r="N6" s="13"/>
      <c r="O6" s="13"/>
    </row>
    <row r="7" spans="2:15" s="2" customFormat="1" ht="118.5" customHeight="1" thickBot="1" x14ac:dyDescent="0.2">
      <c r="B7" s="25"/>
      <c r="C7" s="5" t="s">
        <v>427</v>
      </c>
      <c r="D7" s="19" t="s">
        <v>52</v>
      </c>
      <c r="E7" s="22" t="s">
        <v>753</v>
      </c>
      <c r="F7" s="23" t="s">
        <v>196</v>
      </c>
      <c r="G7" s="23" t="s">
        <v>197</v>
      </c>
      <c r="H7" s="23" t="s">
        <v>198</v>
      </c>
      <c r="I7" s="23" t="s">
        <v>199</v>
      </c>
      <c r="J7" s="23" t="s">
        <v>200</v>
      </c>
      <c r="K7" s="23" t="s">
        <v>201</v>
      </c>
      <c r="L7" s="23" t="s">
        <v>202</v>
      </c>
      <c r="M7" s="23" t="s">
        <v>203</v>
      </c>
      <c r="N7" s="23" t="s">
        <v>44</v>
      </c>
      <c r="O7" s="23" t="s">
        <v>53</v>
      </c>
    </row>
    <row r="8" spans="2:15" ht="15.75" customHeight="1" thickTop="1" x14ac:dyDescent="0.15">
      <c r="B8" s="108" t="s">
        <v>428</v>
      </c>
      <c r="C8" s="109"/>
      <c r="D8" s="16">
        <v>3303</v>
      </c>
      <c r="E8" s="46">
        <v>645</v>
      </c>
      <c r="F8" s="28">
        <v>295</v>
      </c>
      <c r="G8" s="28">
        <v>2670</v>
      </c>
      <c r="H8" s="28">
        <v>980</v>
      </c>
      <c r="I8" s="28">
        <v>523</v>
      </c>
      <c r="J8" s="28">
        <v>320</v>
      </c>
      <c r="K8" s="28">
        <v>346</v>
      </c>
      <c r="L8" s="28">
        <v>145</v>
      </c>
      <c r="M8" s="28">
        <v>866</v>
      </c>
      <c r="N8" s="28">
        <v>370</v>
      </c>
      <c r="O8" s="28">
        <v>24</v>
      </c>
    </row>
    <row r="9" spans="2:15" ht="15.75" customHeight="1" x14ac:dyDescent="0.15">
      <c r="B9" s="110"/>
      <c r="C9" s="111"/>
      <c r="D9" s="18">
        <v>100</v>
      </c>
      <c r="E9" s="68">
        <v>19.5</v>
      </c>
      <c r="F9" s="11">
        <v>8.9</v>
      </c>
      <c r="G9" s="11">
        <v>80.8</v>
      </c>
      <c r="H9" s="11">
        <v>29.7</v>
      </c>
      <c r="I9" s="11">
        <v>15.8</v>
      </c>
      <c r="J9" s="11">
        <v>9.6999999999999993</v>
      </c>
      <c r="K9" s="11">
        <v>10.5</v>
      </c>
      <c r="L9" s="11">
        <v>4.4000000000000004</v>
      </c>
      <c r="M9" s="11">
        <v>26.2</v>
      </c>
      <c r="N9" s="11">
        <v>11.2</v>
      </c>
      <c r="O9" s="11">
        <v>0.7</v>
      </c>
    </row>
    <row r="10" spans="2:15" ht="15.75" customHeight="1" x14ac:dyDescent="0.15">
      <c r="B10" s="117" t="s">
        <v>429</v>
      </c>
      <c r="C10" s="162" t="s">
        <v>2</v>
      </c>
      <c r="D10" s="16">
        <v>535</v>
      </c>
      <c r="E10" s="46">
        <v>133</v>
      </c>
      <c r="F10" s="28">
        <v>96</v>
      </c>
      <c r="G10" s="28">
        <v>405</v>
      </c>
      <c r="H10" s="28">
        <v>168</v>
      </c>
      <c r="I10" s="28">
        <v>84</v>
      </c>
      <c r="J10" s="28">
        <v>53</v>
      </c>
      <c r="K10" s="28">
        <v>72</v>
      </c>
      <c r="L10" s="28">
        <v>26</v>
      </c>
      <c r="M10" s="28">
        <v>139</v>
      </c>
      <c r="N10" s="28">
        <v>54</v>
      </c>
      <c r="O10" s="28">
        <v>3</v>
      </c>
    </row>
    <row r="11" spans="2:15" ht="15.75" customHeight="1" x14ac:dyDescent="0.15">
      <c r="B11" s="116"/>
      <c r="C11" s="163"/>
      <c r="D11" s="33">
        <v>100</v>
      </c>
      <c r="E11" s="49">
        <v>24.9</v>
      </c>
      <c r="F11" s="35">
        <v>17.899999999999999</v>
      </c>
      <c r="G11" s="35">
        <v>75.7</v>
      </c>
      <c r="H11" s="35">
        <v>31.4</v>
      </c>
      <c r="I11" s="35">
        <v>15.7</v>
      </c>
      <c r="J11" s="35">
        <v>9.9</v>
      </c>
      <c r="K11" s="35">
        <v>13.5</v>
      </c>
      <c r="L11" s="35">
        <v>4.9000000000000004</v>
      </c>
      <c r="M11" s="35">
        <v>26</v>
      </c>
      <c r="N11" s="35">
        <v>10.1</v>
      </c>
      <c r="O11" s="35">
        <v>0.6</v>
      </c>
    </row>
    <row r="12" spans="2:15" ht="15.75" customHeight="1" x14ac:dyDescent="0.15">
      <c r="B12" s="116"/>
      <c r="C12" s="162" t="s">
        <v>3</v>
      </c>
      <c r="D12" s="16">
        <v>2732</v>
      </c>
      <c r="E12" s="46">
        <v>506</v>
      </c>
      <c r="F12" s="28">
        <v>197</v>
      </c>
      <c r="G12" s="28">
        <v>2233</v>
      </c>
      <c r="H12" s="28">
        <v>799</v>
      </c>
      <c r="I12" s="28">
        <v>435</v>
      </c>
      <c r="J12" s="28">
        <v>265</v>
      </c>
      <c r="K12" s="28">
        <v>267</v>
      </c>
      <c r="L12" s="28">
        <v>117</v>
      </c>
      <c r="M12" s="28">
        <v>721</v>
      </c>
      <c r="N12" s="28">
        <v>314</v>
      </c>
      <c r="O12" s="28">
        <v>21</v>
      </c>
    </row>
    <row r="13" spans="2:15" ht="15.75" customHeight="1" x14ac:dyDescent="0.15">
      <c r="B13" s="118"/>
      <c r="C13" s="162"/>
      <c r="D13" s="71">
        <v>100</v>
      </c>
      <c r="E13" s="70">
        <v>18.5</v>
      </c>
      <c r="F13" s="36">
        <v>7.2</v>
      </c>
      <c r="G13" s="36">
        <v>81.7</v>
      </c>
      <c r="H13" s="36">
        <v>29.2</v>
      </c>
      <c r="I13" s="36">
        <v>15.9</v>
      </c>
      <c r="J13" s="36">
        <v>9.6999999999999993</v>
      </c>
      <c r="K13" s="36">
        <v>9.8000000000000007</v>
      </c>
      <c r="L13" s="36">
        <v>4.3</v>
      </c>
      <c r="M13" s="36">
        <v>26.4</v>
      </c>
      <c r="N13" s="36">
        <v>11.5</v>
      </c>
      <c r="O13" s="36">
        <v>0.8</v>
      </c>
    </row>
    <row r="14" spans="2:15" ht="15.75" customHeight="1" x14ac:dyDescent="0.15">
      <c r="B14" s="117" t="s">
        <v>4</v>
      </c>
      <c r="C14" s="115" t="s">
        <v>430</v>
      </c>
      <c r="D14" s="17">
        <v>32</v>
      </c>
      <c r="E14" s="69">
        <v>9</v>
      </c>
      <c r="F14" s="10">
        <v>13</v>
      </c>
      <c r="G14" s="10">
        <v>19</v>
      </c>
      <c r="H14" s="10">
        <v>11</v>
      </c>
      <c r="I14" s="10">
        <v>0</v>
      </c>
      <c r="J14" s="10">
        <v>2</v>
      </c>
      <c r="K14" s="10">
        <v>3</v>
      </c>
      <c r="L14" s="10">
        <v>0</v>
      </c>
      <c r="M14" s="10">
        <v>6</v>
      </c>
      <c r="N14" s="10">
        <v>3</v>
      </c>
      <c r="O14" s="10">
        <v>0</v>
      </c>
    </row>
    <row r="15" spans="2:15" ht="15.75" customHeight="1" x14ac:dyDescent="0.15">
      <c r="B15" s="116"/>
      <c r="C15" s="159"/>
      <c r="D15" s="33">
        <v>100</v>
      </c>
      <c r="E15" s="49">
        <v>28.1</v>
      </c>
      <c r="F15" s="35">
        <v>40.6</v>
      </c>
      <c r="G15" s="35">
        <v>59.4</v>
      </c>
      <c r="H15" s="35">
        <v>34.4</v>
      </c>
      <c r="I15" s="35">
        <v>0</v>
      </c>
      <c r="J15" s="35">
        <v>6.3</v>
      </c>
      <c r="K15" s="35">
        <v>9.4</v>
      </c>
      <c r="L15" s="35">
        <v>0</v>
      </c>
      <c r="M15" s="35">
        <v>18.8</v>
      </c>
      <c r="N15" s="35">
        <v>9.4</v>
      </c>
      <c r="O15" s="35">
        <v>0</v>
      </c>
    </row>
    <row r="16" spans="2:15" ht="15.75" customHeight="1" x14ac:dyDescent="0.15">
      <c r="B16" s="116"/>
      <c r="C16" s="160" t="s">
        <v>431</v>
      </c>
      <c r="D16" s="16">
        <v>65</v>
      </c>
      <c r="E16" s="46">
        <v>27</v>
      </c>
      <c r="F16" s="28">
        <v>13</v>
      </c>
      <c r="G16" s="28">
        <v>47</v>
      </c>
      <c r="H16" s="28">
        <v>23</v>
      </c>
      <c r="I16" s="28">
        <v>7</v>
      </c>
      <c r="J16" s="28">
        <v>8</v>
      </c>
      <c r="K16" s="28">
        <v>9</v>
      </c>
      <c r="L16" s="28">
        <v>10</v>
      </c>
      <c r="M16" s="28">
        <v>22</v>
      </c>
      <c r="N16" s="28">
        <v>5</v>
      </c>
      <c r="O16" s="28">
        <v>0</v>
      </c>
    </row>
    <row r="17" spans="2:15" ht="15.75" customHeight="1" x14ac:dyDescent="0.15">
      <c r="B17" s="116"/>
      <c r="C17" s="159"/>
      <c r="D17" s="33">
        <v>100</v>
      </c>
      <c r="E17" s="49">
        <v>41.5</v>
      </c>
      <c r="F17" s="35">
        <v>20</v>
      </c>
      <c r="G17" s="35">
        <v>72.3</v>
      </c>
      <c r="H17" s="35">
        <v>35.4</v>
      </c>
      <c r="I17" s="35">
        <v>10.8</v>
      </c>
      <c r="J17" s="35">
        <v>12.3</v>
      </c>
      <c r="K17" s="35">
        <v>13.8</v>
      </c>
      <c r="L17" s="35">
        <v>15.4</v>
      </c>
      <c r="M17" s="35">
        <v>33.799999999999997</v>
      </c>
      <c r="N17" s="35">
        <v>7.7</v>
      </c>
      <c r="O17" s="35">
        <v>0</v>
      </c>
    </row>
    <row r="18" spans="2:15" ht="15.75" customHeight="1" x14ac:dyDescent="0.15">
      <c r="B18" s="116"/>
      <c r="C18" s="160" t="s">
        <v>432</v>
      </c>
      <c r="D18" s="16">
        <v>130</v>
      </c>
      <c r="E18" s="46">
        <v>36</v>
      </c>
      <c r="F18" s="28">
        <v>30</v>
      </c>
      <c r="G18" s="28">
        <v>93</v>
      </c>
      <c r="H18" s="28">
        <v>47</v>
      </c>
      <c r="I18" s="28">
        <v>7</v>
      </c>
      <c r="J18" s="28">
        <v>10</v>
      </c>
      <c r="K18" s="28">
        <v>20</v>
      </c>
      <c r="L18" s="28">
        <v>10</v>
      </c>
      <c r="M18" s="28">
        <v>37</v>
      </c>
      <c r="N18" s="28">
        <v>13</v>
      </c>
      <c r="O18" s="28">
        <v>0</v>
      </c>
    </row>
    <row r="19" spans="2:15" ht="15.75" customHeight="1" x14ac:dyDescent="0.15">
      <c r="B19" s="116"/>
      <c r="C19" s="159"/>
      <c r="D19" s="33">
        <v>100</v>
      </c>
      <c r="E19" s="49">
        <v>27.7</v>
      </c>
      <c r="F19" s="35">
        <v>23.1</v>
      </c>
      <c r="G19" s="35">
        <v>71.5</v>
      </c>
      <c r="H19" s="35">
        <v>36.200000000000003</v>
      </c>
      <c r="I19" s="35">
        <v>5.4</v>
      </c>
      <c r="J19" s="35">
        <v>7.7</v>
      </c>
      <c r="K19" s="35">
        <v>15.4</v>
      </c>
      <c r="L19" s="35">
        <v>7.7</v>
      </c>
      <c r="M19" s="35">
        <v>28.5</v>
      </c>
      <c r="N19" s="35">
        <v>10</v>
      </c>
      <c r="O19" s="35">
        <v>0</v>
      </c>
    </row>
    <row r="20" spans="2:15" ht="15.75" customHeight="1" x14ac:dyDescent="0.15">
      <c r="B20" s="116"/>
      <c r="C20" s="158" t="s">
        <v>433</v>
      </c>
      <c r="D20" s="72">
        <v>298</v>
      </c>
      <c r="E20" s="50">
        <v>70</v>
      </c>
      <c r="F20" s="38">
        <v>37</v>
      </c>
      <c r="G20" s="38">
        <v>223</v>
      </c>
      <c r="H20" s="38">
        <v>75</v>
      </c>
      <c r="I20" s="38">
        <v>15</v>
      </c>
      <c r="J20" s="38">
        <v>15</v>
      </c>
      <c r="K20" s="38">
        <v>34</v>
      </c>
      <c r="L20" s="38">
        <v>20</v>
      </c>
      <c r="M20" s="38">
        <v>73</v>
      </c>
      <c r="N20" s="38">
        <v>28</v>
      </c>
      <c r="O20" s="38">
        <v>3</v>
      </c>
    </row>
    <row r="21" spans="2:15" ht="15.75" customHeight="1" x14ac:dyDescent="0.15">
      <c r="B21" s="116"/>
      <c r="C21" s="159"/>
      <c r="D21" s="33">
        <v>100</v>
      </c>
      <c r="E21" s="49">
        <v>23.5</v>
      </c>
      <c r="F21" s="35">
        <v>12.4</v>
      </c>
      <c r="G21" s="35">
        <v>74.8</v>
      </c>
      <c r="H21" s="35">
        <v>25.2</v>
      </c>
      <c r="I21" s="35">
        <v>5</v>
      </c>
      <c r="J21" s="35">
        <v>5</v>
      </c>
      <c r="K21" s="35">
        <v>11.4</v>
      </c>
      <c r="L21" s="35">
        <v>6.7</v>
      </c>
      <c r="M21" s="35">
        <v>24.5</v>
      </c>
      <c r="N21" s="35">
        <v>9.4</v>
      </c>
      <c r="O21" s="35">
        <v>1</v>
      </c>
    </row>
    <row r="22" spans="2:15" ht="15.75" customHeight="1" x14ac:dyDescent="0.15">
      <c r="B22" s="116"/>
      <c r="C22" s="158" t="s">
        <v>434</v>
      </c>
      <c r="D22" s="72">
        <v>642</v>
      </c>
      <c r="E22" s="50">
        <v>137</v>
      </c>
      <c r="F22" s="38">
        <v>76</v>
      </c>
      <c r="G22" s="38">
        <v>503</v>
      </c>
      <c r="H22" s="38">
        <v>178</v>
      </c>
      <c r="I22" s="38">
        <v>71</v>
      </c>
      <c r="J22" s="38">
        <v>56</v>
      </c>
      <c r="K22" s="38">
        <v>68</v>
      </c>
      <c r="L22" s="38">
        <v>31</v>
      </c>
      <c r="M22" s="38">
        <v>176</v>
      </c>
      <c r="N22" s="38">
        <v>69</v>
      </c>
      <c r="O22" s="38">
        <v>9</v>
      </c>
    </row>
    <row r="23" spans="2:15" ht="15.75" customHeight="1" x14ac:dyDescent="0.15">
      <c r="B23" s="116"/>
      <c r="C23" s="159"/>
      <c r="D23" s="33">
        <v>100</v>
      </c>
      <c r="E23" s="49">
        <v>21.3</v>
      </c>
      <c r="F23" s="35">
        <v>11.8</v>
      </c>
      <c r="G23" s="35">
        <v>78.3</v>
      </c>
      <c r="H23" s="35">
        <v>27.7</v>
      </c>
      <c r="I23" s="35">
        <v>11.1</v>
      </c>
      <c r="J23" s="35">
        <v>8.6999999999999993</v>
      </c>
      <c r="K23" s="35">
        <v>10.6</v>
      </c>
      <c r="L23" s="35">
        <v>4.8</v>
      </c>
      <c r="M23" s="35">
        <v>27.4</v>
      </c>
      <c r="N23" s="35">
        <v>10.7</v>
      </c>
      <c r="O23" s="35">
        <v>1.4</v>
      </c>
    </row>
    <row r="24" spans="2:15" ht="15.75" customHeight="1" x14ac:dyDescent="0.15">
      <c r="B24" s="116"/>
      <c r="C24" s="158" t="s">
        <v>435</v>
      </c>
      <c r="D24" s="72">
        <v>1001</v>
      </c>
      <c r="E24" s="50">
        <v>182</v>
      </c>
      <c r="F24" s="38">
        <v>66</v>
      </c>
      <c r="G24" s="38">
        <v>851</v>
      </c>
      <c r="H24" s="38">
        <v>288</v>
      </c>
      <c r="I24" s="38">
        <v>169</v>
      </c>
      <c r="J24" s="38">
        <v>103</v>
      </c>
      <c r="K24" s="38">
        <v>104</v>
      </c>
      <c r="L24" s="38">
        <v>42</v>
      </c>
      <c r="M24" s="38">
        <v>311</v>
      </c>
      <c r="N24" s="38">
        <v>89</v>
      </c>
      <c r="O24" s="38">
        <v>6</v>
      </c>
    </row>
    <row r="25" spans="2:15" ht="15.75" customHeight="1" x14ac:dyDescent="0.15">
      <c r="B25" s="116"/>
      <c r="C25" s="159"/>
      <c r="D25" s="33">
        <v>100</v>
      </c>
      <c r="E25" s="49">
        <v>18.2</v>
      </c>
      <c r="F25" s="35">
        <v>6.6</v>
      </c>
      <c r="G25" s="35">
        <v>85</v>
      </c>
      <c r="H25" s="35">
        <v>28.8</v>
      </c>
      <c r="I25" s="35">
        <v>16.899999999999999</v>
      </c>
      <c r="J25" s="35">
        <v>10.3</v>
      </c>
      <c r="K25" s="35">
        <v>10.4</v>
      </c>
      <c r="L25" s="35">
        <v>4.2</v>
      </c>
      <c r="M25" s="35">
        <v>31.1</v>
      </c>
      <c r="N25" s="35">
        <v>8.9</v>
      </c>
      <c r="O25" s="35">
        <v>0.6</v>
      </c>
    </row>
    <row r="26" spans="2:15" ht="15.75" customHeight="1" x14ac:dyDescent="0.15">
      <c r="B26" s="116"/>
      <c r="C26" s="160" t="s">
        <v>436</v>
      </c>
      <c r="D26" s="16">
        <v>1062</v>
      </c>
      <c r="E26" s="46">
        <v>169</v>
      </c>
      <c r="F26" s="28">
        <v>57</v>
      </c>
      <c r="G26" s="28">
        <v>868</v>
      </c>
      <c r="H26" s="28">
        <v>339</v>
      </c>
      <c r="I26" s="28">
        <v>245</v>
      </c>
      <c r="J26" s="28">
        <v>122</v>
      </c>
      <c r="K26" s="28">
        <v>99</v>
      </c>
      <c r="L26" s="28">
        <v>29</v>
      </c>
      <c r="M26" s="28">
        <v>220</v>
      </c>
      <c r="N26" s="28">
        <v>157</v>
      </c>
      <c r="O26" s="28">
        <v>6</v>
      </c>
    </row>
    <row r="27" spans="2:15" ht="15.75" customHeight="1" x14ac:dyDescent="0.15">
      <c r="B27" s="118"/>
      <c r="C27" s="161"/>
      <c r="D27" s="18">
        <v>100</v>
      </c>
      <c r="E27" s="68">
        <v>15.9</v>
      </c>
      <c r="F27" s="11">
        <v>5.4</v>
      </c>
      <c r="G27" s="11">
        <v>81.7</v>
      </c>
      <c r="H27" s="11">
        <v>31.9</v>
      </c>
      <c r="I27" s="11">
        <v>23.1</v>
      </c>
      <c r="J27" s="11">
        <v>11.5</v>
      </c>
      <c r="K27" s="11">
        <v>9.3000000000000007</v>
      </c>
      <c r="L27" s="11">
        <v>2.7</v>
      </c>
      <c r="M27" s="11">
        <v>20.7</v>
      </c>
      <c r="N27" s="11">
        <v>14.8</v>
      </c>
      <c r="O27" s="11">
        <v>0.6</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O9">
    <cfRule type="top10" dxfId="962" priority="10" rank="1"/>
  </conditionalFormatting>
  <conditionalFormatting sqref="E11:O11">
    <cfRule type="top10" dxfId="961" priority="9" rank="1"/>
  </conditionalFormatting>
  <conditionalFormatting sqref="E13:O13">
    <cfRule type="top10" dxfId="960" priority="8" rank="1"/>
  </conditionalFormatting>
  <conditionalFormatting sqref="E15:O15">
    <cfRule type="top10" dxfId="959" priority="7" rank="1"/>
  </conditionalFormatting>
  <conditionalFormatting sqref="E17:O17">
    <cfRule type="top10" dxfId="958" priority="6" rank="1"/>
  </conditionalFormatting>
  <conditionalFormatting sqref="E19:O19">
    <cfRule type="top10" dxfId="957" priority="5" rank="1"/>
  </conditionalFormatting>
  <conditionalFormatting sqref="E21:O21">
    <cfRule type="top10" dxfId="956" priority="4" rank="1"/>
  </conditionalFormatting>
  <conditionalFormatting sqref="E23:O23">
    <cfRule type="top10" dxfId="955" priority="3" rank="1"/>
  </conditionalFormatting>
  <conditionalFormatting sqref="E25:O25">
    <cfRule type="top10" dxfId="954" priority="2" rank="1"/>
  </conditionalFormatting>
  <conditionalFormatting sqref="E27:O27">
    <cfRule type="top10" dxfId="953" priority="1" rank="1"/>
  </conditionalFormatting>
  <pageMargins left="0.7" right="0.7" top="0.75" bottom="0.75" header="0.3" footer="0.3"/>
  <pageSetup paperSize="9" scale="98" orientation="landscape" r:id="rId1"/>
  <headerFooter>
    <oddFooter>&amp;C&amp;P</oddFooter>
  </headerFooter>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757</v>
      </c>
    </row>
    <row r="3" spans="2:11" ht="15.75" customHeight="1" x14ac:dyDescent="0.15">
      <c r="B3" s="1" t="s">
        <v>547</v>
      </c>
    </row>
    <row r="4" spans="2:11" ht="15.75" customHeight="1" x14ac:dyDescent="0.15">
      <c r="B4" s="1" t="s">
        <v>758</v>
      </c>
    </row>
    <row r="5" spans="2:11" ht="15.75" customHeight="1" x14ac:dyDescent="0.15">
      <c r="B5" s="1" t="s">
        <v>1294</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754</v>
      </c>
      <c r="F7" s="23" t="s">
        <v>191</v>
      </c>
      <c r="G7" s="23" t="s">
        <v>192</v>
      </c>
      <c r="H7" s="23" t="s">
        <v>193</v>
      </c>
      <c r="I7" s="23" t="s">
        <v>194</v>
      </c>
      <c r="J7" s="23" t="s">
        <v>195</v>
      </c>
      <c r="K7" s="23" t="s">
        <v>53</v>
      </c>
    </row>
    <row r="8" spans="2:11" ht="15.75" customHeight="1" thickTop="1" x14ac:dyDescent="0.15">
      <c r="B8" s="108" t="s">
        <v>428</v>
      </c>
      <c r="C8" s="109"/>
      <c r="D8" s="16">
        <v>5385</v>
      </c>
      <c r="E8" s="46">
        <v>9</v>
      </c>
      <c r="F8" s="28">
        <v>28</v>
      </c>
      <c r="G8" s="28">
        <v>22</v>
      </c>
      <c r="H8" s="28">
        <v>25</v>
      </c>
      <c r="I8" s="28">
        <v>53</v>
      </c>
      <c r="J8" s="28">
        <v>4455</v>
      </c>
      <c r="K8" s="28">
        <v>793</v>
      </c>
    </row>
    <row r="9" spans="2:11" ht="15.75" customHeight="1" x14ac:dyDescent="0.15">
      <c r="B9" s="110"/>
      <c r="C9" s="111"/>
      <c r="D9" s="18">
        <v>100</v>
      </c>
      <c r="E9" s="68">
        <v>0.2</v>
      </c>
      <c r="F9" s="11">
        <v>0.5</v>
      </c>
      <c r="G9" s="11">
        <v>0.4</v>
      </c>
      <c r="H9" s="11">
        <v>0.5</v>
      </c>
      <c r="I9" s="11">
        <v>1</v>
      </c>
      <c r="J9" s="11">
        <v>82.7</v>
      </c>
      <c r="K9" s="11">
        <v>14.7</v>
      </c>
    </row>
    <row r="10" spans="2:11" ht="15.75" customHeight="1" x14ac:dyDescent="0.15">
      <c r="B10" s="117" t="s">
        <v>429</v>
      </c>
      <c r="C10" s="162" t="s">
        <v>2</v>
      </c>
      <c r="D10" s="16">
        <v>884</v>
      </c>
      <c r="E10" s="46">
        <v>1</v>
      </c>
      <c r="F10" s="28">
        <v>3</v>
      </c>
      <c r="G10" s="28">
        <v>5</v>
      </c>
      <c r="H10" s="28">
        <v>1</v>
      </c>
      <c r="I10" s="28">
        <v>15</v>
      </c>
      <c r="J10" s="28">
        <v>730</v>
      </c>
      <c r="K10" s="28">
        <v>129</v>
      </c>
    </row>
    <row r="11" spans="2:11" ht="15.75" customHeight="1" x14ac:dyDescent="0.15">
      <c r="B11" s="116"/>
      <c r="C11" s="163"/>
      <c r="D11" s="33">
        <v>100</v>
      </c>
      <c r="E11" s="49">
        <v>0.1</v>
      </c>
      <c r="F11" s="35">
        <v>0.3</v>
      </c>
      <c r="G11" s="35">
        <v>0.6</v>
      </c>
      <c r="H11" s="35">
        <v>0.1</v>
      </c>
      <c r="I11" s="35">
        <v>1.7</v>
      </c>
      <c r="J11" s="35">
        <v>82.6</v>
      </c>
      <c r="K11" s="35">
        <v>14.6</v>
      </c>
    </row>
    <row r="12" spans="2:11" ht="15.75" customHeight="1" x14ac:dyDescent="0.15">
      <c r="B12" s="116"/>
      <c r="C12" s="162" t="s">
        <v>3</v>
      </c>
      <c r="D12" s="16">
        <v>4451</v>
      </c>
      <c r="E12" s="46">
        <v>8</v>
      </c>
      <c r="F12" s="28">
        <v>24</v>
      </c>
      <c r="G12" s="28">
        <v>17</v>
      </c>
      <c r="H12" s="28">
        <v>24</v>
      </c>
      <c r="I12" s="28">
        <v>38</v>
      </c>
      <c r="J12" s="28">
        <v>3683</v>
      </c>
      <c r="K12" s="28">
        <v>657</v>
      </c>
    </row>
    <row r="13" spans="2:11" ht="15.75" customHeight="1" x14ac:dyDescent="0.15">
      <c r="B13" s="118"/>
      <c r="C13" s="162"/>
      <c r="D13" s="71">
        <v>100</v>
      </c>
      <c r="E13" s="70">
        <v>0.2</v>
      </c>
      <c r="F13" s="36">
        <v>0.5</v>
      </c>
      <c r="G13" s="36">
        <v>0.4</v>
      </c>
      <c r="H13" s="36">
        <v>0.5</v>
      </c>
      <c r="I13" s="36">
        <v>0.9</v>
      </c>
      <c r="J13" s="36">
        <v>82.7</v>
      </c>
      <c r="K13" s="36">
        <v>14.8</v>
      </c>
    </row>
    <row r="14" spans="2:11" ht="15.75" customHeight="1" x14ac:dyDescent="0.15">
      <c r="B14" s="117" t="s">
        <v>4</v>
      </c>
      <c r="C14" s="115" t="s">
        <v>430</v>
      </c>
      <c r="D14" s="17">
        <v>60</v>
      </c>
      <c r="E14" s="69">
        <v>0</v>
      </c>
      <c r="F14" s="10">
        <v>0</v>
      </c>
      <c r="G14" s="10">
        <v>1</v>
      </c>
      <c r="H14" s="10">
        <v>0</v>
      </c>
      <c r="I14" s="10">
        <v>0</v>
      </c>
      <c r="J14" s="10">
        <v>50</v>
      </c>
      <c r="K14" s="10">
        <v>9</v>
      </c>
    </row>
    <row r="15" spans="2:11" ht="15.75" customHeight="1" x14ac:dyDescent="0.15">
      <c r="B15" s="116"/>
      <c r="C15" s="159"/>
      <c r="D15" s="33">
        <v>100</v>
      </c>
      <c r="E15" s="49">
        <v>0</v>
      </c>
      <c r="F15" s="35">
        <v>0</v>
      </c>
      <c r="G15" s="35">
        <v>1.7</v>
      </c>
      <c r="H15" s="35">
        <v>0</v>
      </c>
      <c r="I15" s="35">
        <v>0</v>
      </c>
      <c r="J15" s="35">
        <v>83.3</v>
      </c>
      <c r="K15" s="35">
        <v>15</v>
      </c>
    </row>
    <row r="16" spans="2:11" ht="15.75" customHeight="1" x14ac:dyDescent="0.15">
      <c r="B16" s="116"/>
      <c r="C16" s="160" t="s">
        <v>431</v>
      </c>
      <c r="D16" s="16">
        <v>115</v>
      </c>
      <c r="E16" s="46">
        <v>0</v>
      </c>
      <c r="F16" s="28">
        <v>3</v>
      </c>
      <c r="G16" s="28">
        <v>2</v>
      </c>
      <c r="H16" s="28">
        <v>1</v>
      </c>
      <c r="I16" s="28">
        <v>2</v>
      </c>
      <c r="J16" s="28">
        <v>91</v>
      </c>
      <c r="K16" s="28">
        <v>16</v>
      </c>
    </row>
    <row r="17" spans="2:11" ht="15.75" customHeight="1" x14ac:dyDescent="0.15">
      <c r="B17" s="116"/>
      <c r="C17" s="159"/>
      <c r="D17" s="33">
        <v>100</v>
      </c>
      <c r="E17" s="49">
        <v>0</v>
      </c>
      <c r="F17" s="35">
        <v>2.6</v>
      </c>
      <c r="G17" s="35">
        <v>1.7</v>
      </c>
      <c r="H17" s="35">
        <v>0.9</v>
      </c>
      <c r="I17" s="35">
        <v>1.7</v>
      </c>
      <c r="J17" s="35">
        <v>79.099999999999994</v>
      </c>
      <c r="K17" s="35">
        <v>13.9</v>
      </c>
    </row>
    <row r="18" spans="2:11" ht="15.75" customHeight="1" x14ac:dyDescent="0.15">
      <c r="B18" s="116"/>
      <c r="C18" s="160" t="s">
        <v>432</v>
      </c>
      <c r="D18" s="16">
        <v>220</v>
      </c>
      <c r="E18" s="46">
        <v>0</v>
      </c>
      <c r="F18" s="28">
        <v>3</v>
      </c>
      <c r="G18" s="28">
        <v>2</v>
      </c>
      <c r="H18" s="28">
        <v>1</v>
      </c>
      <c r="I18" s="28">
        <v>5</v>
      </c>
      <c r="J18" s="28">
        <v>175</v>
      </c>
      <c r="K18" s="28">
        <v>34</v>
      </c>
    </row>
    <row r="19" spans="2:11" ht="15.75" customHeight="1" x14ac:dyDescent="0.15">
      <c r="B19" s="116"/>
      <c r="C19" s="159"/>
      <c r="D19" s="33">
        <v>100</v>
      </c>
      <c r="E19" s="49">
        <v>0</v>
      </c>
      <c r="F19" s="35">
        <v>1.4</v>
      </c>
      <c r="G19" s="35">
        <v>0.9</v>
      </c>
      <c r="H19" s="35">
        <v>0.5</v>
      </c>
      <c r="I19" s="35">
        <v>2.2999999999999998</v>
      </c>
      <c r="J19" s="35">
        <v>79.5</v>
      </c>
      <c r="K19" s="35">
        <v>15.5</v>
      </c>
    </row>
    <row r="20" spans="2:11" ht="15.75" customHeight="1" x14ac:dyDescent="0.15">
      <c r="B20" s="116"/>
      <c r="C20" s="158" t="s">
        <v>433</v>
      </c>
      <c r="D20" s="72">
        <v>470</v>
      </c>
      <c r="E20" s="50">
        <v>0</v>
      </c>
      <c r="F20" s="38">
        <v>3</v>
      </c>
      <c r="G20" s="38">
        <v>2</v>
      </c>
      <c r="H20" s="38">
        <v>6</v>
      </c>
      <c r="I20" s="38">
        <v>10</v>
      </c>
      <c r="J20" s="38">
        <v>360</v>
      </c>
      <c r="K20" s="38">
        <v>89</v>
      </c>
    </row>
    <row r="21" spans="2:11" ht="15.75" customHeight="1" x14ac:dyDescent="0.15">
      <c r="B21" s="116"/>
      <c r="C21" s="159"/>
      <c r="D21" s="33">
        <v>100</v>
      </c>
      <c r="E21" s="49">
        <v>0</v>
      </c>
      <c r="F21" s="35">
        <v>0.6</v>
      </c>
      <c r="G21" s="35">
        <v>0.4</v>
      </c>
      <c r="H21" s="35">
        <v>1.3</v>
      </c>
      <c r="I21" s="35">
        <v>2.1</v>
      </c>
      <c r="J21" s="35">
        <v>76.599999999999994</v>
      </c>
      <c r="K21" s="35">
        <v>18.899999999999999</v>
      </c>
    </row>
    <row r="22" spans="2:11" ht="15.75" customHeight="1" x14ac:dyDescent="0.15">
      <c r="B22" s="116"/>
      <c r="C22" s="158" t="s">
        <v>434</v>
      </c>
      <c r="D22" s="72">
        <v>1101</v>
      </c>
      <c r="E22" s="50">
        <v>4</v>
      </c>
      <c r="F22" s="38">
        <v>5</v>
      </c>
      <c r="G22" s="38">
        <v>7</v>
      </c>
      <c r="H22" s="38">
        <v>11</v>
      </c>
      <c r="I22" s="38">
        <v>11</v>
      </c>
      <c r="J22" s="38">
        <v>872</v>
      </c>
      <c r="K22" s="38">
        <v>191</v>
      </c>
    </row>
    <row r="23" spans="2:11" ht="15.75" customHeight="1" x14ac:dyDescent="0.15">
      <c r="B23" s="116"/>
      <c r="C23" s="159"/>
      <c r="D23" s="33">
        <v>100</v>
      </c>
      <c r="E23" s="49">
        <v>0.4</v>
      </c>
      <c r="F23" s="35">
        <v>0.5</v>
      </c>
      <c r="G23" s="35">
        <v>0.6</v>
      </c>
      <c r="H23" s="35">
        <v>1</v>
      </c>
      <c r="I23" s="35">
        <v>1</v>
      </c>
      <c r="J23" s="35">
        <v>79.2</v>
      </c>
      <c r="K23" s="35">
        <v>17.3</v>
      </c>
    </row>
    <row r="24" spans="2:11" ht="15.75" customHeight="1" x14ac:dyDescent="0.15">
      <c r="B24" s="116"/>
      <c r="C24" s="158" t="s">
        <v>435</v>
      </c>
      <c r="D24" s="72">
        <v>1684</v>
      </c>
      <c r="E24" s="50">
        <v>2</v>
      </c>
      <c r="F24" s="38">
        <v>7</v>
      </c>
      <c r="G24" s="38">
        <v>6</v>
      </c>
      <c r="H24" s="38">
        <v>4</v>
      </c>
      <c r="I24" s="38">
        <v>17</v>
      </c>
      <c r="J24" s="38">
        <v>1398</v>
      </c>
      <c r="K24" s="38">
        <v>250</v>
      </c>
    </row>
    <row r="25" spans="2:11" ht="15.75" customHeight="1" x14ac:dyDescent="0.15">
      <c r="B25" s="116"/>
      <c r="C25" s="159"/>
      <c r="D25" s="33">
        <v>100</v>
      </c>
      <c r="E25" s="49">
        <v>0.1</v>
      </c>
      <c r="F25" s="35">
        <v>0.4</v>
      </c>
      <c r="G25" s="35">
        <v>0.4</v>
      </c>
      <c r="H25" s="35">
        <v>0.2</v>
      </c>
      <c r="I25" s="35">
        <v>1</v>
      </c>
      <c r="J25" s="35">
        <v>83</v>
      </c>
      <c r="K25" s="35">
        <v>14.8</v>
      </c>
    </row>
    <row r="26" spans="2:11" ht="15.75" customHeight="1" x14ac:dyDescent="0.15">
      <c r="B26" s="116"/>
      <c r="C26" s="160" t="s">
        <v>436</v>
      </c>
      <c r="D26" s="16">
        <v>1617</v>
      </c>
      <c r="E26" s="46">
        <v>3</v>
      </c>
      <c r="F26" s="28">
        <v>6</v>
      </c>
      <c r="G26" s="28">
        <v>2</v>
      </c>
      <c r="H26" s="28">
        <v>2</v>
      </c>
      <c r="I26" s="28">
        <v>7</v>
      </c>
      <c r="J26" s="28">
        <v>1405</v>
      </c>
      <c r="K26" s="28">
        <v>192</v>
      </c>
    </row>
    <row r="27" spans="2:11" ht="15.75" customHeight="1" x14ac:dyDescent="0.15">
      <c r="B27" s="118"/>
      <c r="C27" s="161"/>
      <c r="D27" s="18">
        <v>100</v>
      </c>
      <c r="E27" s="68">
        <v>0.2</v>
      </c>
      <c r="F27" s="11">
        <v>0.4</v>
      </c>
      <c r="G27" s="11">
        <v>0.1</v>
      </c>
      <c r="H27" s="11">
        <v>0.1</v>
      </c>
      <c r="I27" s="11">
        <v>0.4</v>
      </c>
      <c r="J27" s="11">
        <v>86.9</v>
      </c>
      <c r="K27" s="11">
        <v>11.9</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952" priority="1331" rank="1"/>
  </conditionalFormatting>
  <conditionalFormatting sqref="E11:K11">
    <cfRule type="top10" dxfId="951" priority="1332" rank="1"/>
  </conditionalFormatting>
  <conditionalFormatting sqref="E13:K13">
    <cfRule type="top10" dxfId="950" priority="1333" rank="1"/>
  </conditionalFormatting>
  <conditionalFormatting sqref="E15:K15">
    <cfRule type="top10" dxfId="949" priority="1334" rank="1"/>
  </conditionalFormatting>
  <conditionalFormatting sqref="E17:K17">
    <cfRule type="top10" dxfId="948" priority="1335" rank="1"/>
  </conditionalFormatting>
  <conditionalFormatting sqref="E19:K19">
    <cfRule type="top10" dxfId="947" priority="1336" rank="1"/>
  </conditionalFormatting>
  <conditionalFormatting sqref="E21:K21">
    <cfRule type="top10" dxfId="946" priority="1337" rank="1"/>
  </conditionalFormatting>
  <conditionalFormatting sqref="E23:K23">
    <cfRule type="top10" dxfId="945" priority="1338" rank="1"/>
  </conditionalFormatting>
  <conditionalFormatting sqref="E25:K25">
    <cfRule type="top10" dxfId="944" priority="1339" rank="1"/>
  </conditionalFormatting>
  <conditionalFormatting sqref="E27:K27">
    <cfRule type="top10" dxfId="943" priority="1340" rank="1"/>
  </conditionalFormatting>
  <pageMargins left="0.7" right="0.7" top="0.75" bottom="0.75" header="0.3" footer="0.3"/>
  <pageSetup paperSize="9" orientation="landscape" r:id="rId1"/>
  <headerFooter>
    <oddFooter>&amp;C&amp;P</oddFooter>
  </headerFooter>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757</v>
      </c>
    </row>
    <row r="3" spans="2:11" ht="15.75" customHeight="1" x14ac:dyDescent="0.15">
      <c r="B3" s="1" t="s">
        <v>547</v>
      </c>
    </row>
    <row r="4" spans="2:11" ht="15.75" customHeight="1" x14ac:dyDescent="0.15">
      <c r="B4" s="1" t="s">
        <v>759</v>
      </c>
    </row>
    <row r="5" spans="2:11" ht="15.75" customHeight="1" x14ac:dyDescent="0.15">
      <c r="B5" s="1" t="s">
        <v>1294</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755</v>
      </c>
      <c r="F7" s="23" t="s">
        <v>191</v>
      </c>
      <c r="G7" s="23" t="s">
        <v>192</v>
      </c>
      <c r="H7" s="23" t="s">
        <v>193</v>
      </c>
      <c r="I7" s="23" t="s">
        <v>194</v>
      </c>
      <c r="J7" s="23" t="s">
        <v>195</v>
      </c>
      <c r="K7" s="23" t="s">
        <v>53</v>
      </c>
    </row>
    <row r="8" spans="2:11" ht="15.75" customHeight="1" thickTop="1" x14ac:dyDescent="0.15">
      <c r="B8" s="108" t="s">
        <v>428</v>
      </c>
      <c r="C8" s="109"/>
      <c r="D8" s="16">
        <v>5385</v>
      </c>
      <c r="E8" s="46">
        <v>18</v>
      </c>
      <c r="F8" s="28">
        <v>57</v>
      </c>
      <c r="G8" s="28">
        <v>23</v>
      </c>
      <c r="H8" s="28">
        <v>17</v>
      </c>
      <c r="I8" s="28">
        <v>34</v>
      </c>
      <c r="J8" s="28">
        <v>4439</v>
      </c>
      <c r="K8" s="28">
        <v>797</v>
      </c>
    </row>
    <row r="9" spans="2:11" ht="15.75" customHeight="1" x14ac:dyDescent="0.15">
      <c r="B9" s="110"/>
      <c r="C9" s="111"/>
      <c r="D9" s="18">
        <v>100</v>
      </c>
      <c r="E9" s="68">
        <v>0.3</v>
      </c>
      <c r="F9" s="11">
        <v>1.1000000000000001</v>
      </c>
      <c r="G9" s="11">
        <v>0.4</v>
      </c>
      <c r="H9" s="11">
        <v>0.3</v>
      </c>
      <c r="I9" s="11">
        <v>0.6</v>
      </c>
      <c r="J9" s="11">
        <v>82.4</v>
      </c>
      <c r="K9" s="11">
        <v>14.8</v>
      </c>
    </row>
    <row r="10" spans="2:11" ht="15.75" customHeight="1" x14ac:dyDescent="0.15">
      <c r="B10" s="117" t="s">
        <v>429</v>
      </c>
      <c r="C10" s="162" t="s">
        <v>2</v>
      </c>
      <c r="D10" s="16">
        <v>884</v>
      </c>
      <c r="E10" s="46">
        <v>3</v>
      </c>
      <c r="F10" s="28">
        <v>5</v>
      </c>
      <c r="G10" s="28">
        <v>4</v>
      </c>
      <c r="H10" s="28">
        <v>1</v>
      </c>
      <c r="I10" s="28">
        <v>9</v>
      </c>
      <c r="J10" s="28">
        <v>731</v>
      </c>
      <c r="K10" s="28">
        <v>131</v>
      </c>
    </row>
    <row r="11" spans="2:11" ht="15.75" customHeight="1" x14ac:dyDescent="0.15">
      <c r="B11" s="116"/>
      <c r="C11" s="163"/>
      <c r="D11" s="33">
        <v>100</v>
      </c>
      <c r="E11" s="49">
        <v>0.3</v>
      </c>
      <c r="F11" s="35">
        <v>0.6</v>
      </c>
      <c r="G11" s="35">
        <v>0.5</v>
      </c>
      <c r="H11" s="35">
        <v>0.1</v>
      </c>
      <c r="I11" s="35">
        <v>1</v>
      </c>
      <c r="J11" s="35">
        <v>82.7</v>
      </c>
      <c r="K11" s="35">
        <v>14.8</v>
      </c>
    </row>
    <row r="12" spans="2:11" ht="15.75" customHeight="1" x14ac:dyDescent="0.15">
      <c r="B12" s="116"/>
      <c r="C12" s="162" t="s">
        <v>3</v>
      </c>
      <c r="D12" s="16">
        <v>4451</v>
      </c>
      <c r="E12" s="46">
        <v>15</v>
      </c>
      <c r="F12" s="28">
        <v>52</v>
      </c>
      <c r="G12" s="28">
        <v>19</v>
      </c>
      <c r="H12" s="28">
        <v>16</v>
      </c>
      <c r="I12" s="28">
        <v>25</v>
      </c>
      <c r="J12" s="28">
        <v>3666</v>
      </c>
      <c r="K12" s="28">
        <v>658</v>
      </c>
    </row>
    <row r="13" spans="2:11" ht="15.75" customHeight="1" x14ac:dyDescent="0.15">
      <c r="B13" s="118"/>
      <c r="C13" s="162"/>
      <c r="D13" s="71">
        <v>100</v>
      </c>
      <c r="E13" s="70">
        <v>0.3</v>
      </c>
      <c r="F13" s="36">
        <v>1.2</v>
      </c>
      <c r="G13" s="36">
        <v>0.4</v>
      </c>
      <c r="H13" s="36">
        <v>0.4</v>
      </c>
      <c r="I13" s="36">
        <v>0.6</v>
      </c>
      <c r="J13" s="36">
        <v>82.4</v>
      </c>
      <c r="K13" s="36">
        <v>14.8</v>
      </c>
    </row>
    <row r="14" spans="2:11" ht="15.75" customHeight="1" x14ac:dyDescent="0.15">
      <c r="B14" s="117" t="s">
        <v>4</v>
      </c>
      <c r="C14" s="115" t="s">
        <v>430</v>
      </c>
      <c r="D14" s="17">
        <v>60</v>
      </c>
      <c r="E14" s="69">
        <v>0</v>
      </c>
      <c r="F14" s="10">
        <v>0</v>
      </c>
      <c r="G14" s="10">
        <v>0</v>
      </c>
      <c r="H14" s="10">
        <v>0</v>
      </c>
      <c r="I14" s="10">
        <v>1</v>
      </c>
      <c r="J14" s="10">
        <v>50</v>
      </c>
      <c r="K14" s="10">
        <v>9</v>
      </c>
    </row>
    <row r="15" spans="2:11" ht="15.75" customHeight="1" x14ac:dyDescent="0.15">
      <c r="B15" s="116"/>
      <c r="C15" s="159"/>
      <c r="D15" s="33">
        <v>100</v>
      </c>
      <c r="E15" s="49">
        <v>0</v>
      </c>
      <c r="F15" s="35">
        <v>0</v>
      </c>
      <c r="G15" s="35">
        <v>0</v>
      </c>
      <c r="H15" s="35">
        <v>0</v>
      </c>
      <c r="I15" s="35">
        <v>1.7</v>
      </c>
      <c r="J15" s="35">
        <v>83.3</v>
      </c>
      <c r="K15" s="35">
        <v>15</v>
      </c>
    </row>
    <row r="16" spans="2:11" ht="15.75" customHeight="1" x14ac:dyDescent="0.15">
      <c r="B16" s="116"/>
      <c r="C16" s="160" t="s">
        <v>431</v>
      </c>
      <c r="D16" s="16">
        <v>115</v>
      </c>
      <c r="E16" s="46">
        <v>0</v>
      </c>
      <c r="F16" s="28">
        <v>0</v>
      </c>
      <c r="G16" s="28">
        <v>0</v>
      </c>
      <c r="H16" s="28">
        <v>0</v>
      </c>
      <c r="I16" s="28">
        <v>1</v>
      </c>
      <c r="J16" s="28">
        <v>95</v>
      </c>
      <c r="K16" s="28">
        <v>19</v>
      </c>
    </row>
    <row r="17" spans="2:11" ht="15.75" customHeight="1" x14ac:dyDescent="0.15">
      <c r="B17" s="116"/>
      <c r="C17" s="159"/>
      <c r="D17" s="33">
        <v>100</v>
      </c>
      <c r="E17" s="49">
        <v>0</v>
      </c>
      <c r="F17" s="35">
        <v>0</v>
      </c>
      <c r="G17" s="35">
        <v>0</v>
      </c>
      <c r="H17" s="35">
        <v>0</v>
      </c>
      <c r="I17" s="35">
        <v>0.9</v>
      </c>
      <c r="J17" s="35">
        <v>82.6</v>
      </c>
      <c r="K17" s="35">
        <v>16.5</v>
      </c>
    </row>
    <row r="18" spans="2:11" ht="15.75" customHeight="1" x14ac:dyDescent="0.15">
      <c r="B18" s="116"/>
      <c r="C18" s="160" t="s">
        <v>432</v>
      </c>
      <c r="D18" s="16">
        <v>220</v>
      </c>
      <c r="E18" s="46">
        <v>3</v>
      </c>
      <c r="F18" s="28">
        <v>1</v>
      </c>
      <c r="G18" s="28">
        <v>3</v>
      </c>
      <c r="H18" s="28">
        <v>1</v>
      </c>
      <c r="I18" s="28">
        <v>4</v>
      </c>
      <c r="J18" s="28">
        <v>175</v>
      </c>
      <c r="K18" s="28">
        <v>33</v>
      </c>
    </row>
    <row r="19" spans="2:11" ht="15.75" customHeight="1" x14ac:dyDescent="0.15">
      <c r="B19" s="116"/>
      <c r="C19" s="159"/>
      <c r="D19" s="33">
        <v>100</v>
      </c>
      <c r="E19" s="49">
        <v>1.4</v>
      </c>
      <c r="F19" s="35">
        <v>0.5</v>
      </c>
      <c r="G19" s="35">
        <v>1.4</v>
      </c>
      <c r="H19" s="35">
        <v>0.5</v>
      </c>
      <c r="I19" s="35">
        <v>1.8</v>
      </c>
      <c r="J19" s="35">
        <v>79.5</v>
      </c>
      <c r="K19" s="35">
        <v>15</v>
      </c>
    </row>
    <row r="20" spans="2:11" ht="15.75" customHeight="1" x14ac:dyDescent="0.15">
      <c r="B20" s="116"/>
      <c r="C20" s="158" t="s">
        <v>433</v>
      </c>
      <c r="D20" s="72">
        <v>470</v>
      </c>
      <c r="E20" s="50">
        <v>1</v>
      </c>
      <c r="F20" s="38">
        <v>13</v>
      </c>
      <c r="G20" s="38">
        <v>2</v>
      </c>
      <c r="H20" s="38">
        <v>2</v>
      </c>
      <c r="I20" s="38">
        <v>6</v>
      </c>
      <c r="J20" s="38">
        <v>358</v>
      </c>
      <c r="K20" s="38">
        <v>88</v>
      </c>
    </row>
    <row r="21" spans="2:11" ht="15.75" customHeight="1" x14ac:dyDescent="0.15">
      <c r="B21" s="116"/>
      <c r="C21" s="159"/>
      <c r="D21" s="33">
        <v>100</v>
      </c>
      <c r="E21" s="49">
        <v>0.2</v>
      </c>
      <c r="F21" s="35">
        <v>2.8</v>
      </c>
      <c r="G21" s="35">
        <v>0.4</v>
      </c>
      <c r="H21" s="35">
        <v>0.4</v>
      </c>
      <c r="I21" s="35">
        <v>1.3</v>
      </c>
      <c r="J21" s="35">
        <v>76.2</v>
      </c>
      <c r="K21" s="35">
        <v>18.7</v>
      </c>
    </row>
    <row r="22" spans="2:11" ht="15.75" customHeight="1" x14ac:dyDescent="0.15">
      <c r="B22" s="116"/>
      <c r="C22" s="158" t="s">
        <v>434</v>
      </c>
      <c r="D22" s="72">
        <v>1101</v>
      </c>
      <c r="E22" s="50">
        <v>8</v>
      </c>
      <c r="F22" s="38">
        <v>23</v>
      </c>
      <c r="G22" s="38">
        <v>6</v>
      </c>
      <c r="H22" s="38">
        <v>6</v>
      </c>
      <c r="I22" s="38">
        <v>12</v>
      </c>
      <c r="J22" s="38">
        <v>861</v>
      </c>
      <c r="K22" s="38">
        <v>185</v>
      </c>
    </row>
    <row r="23" spans="2:11" ht="15.75" customHeight="1" x14ac:dyDescent="0.15">
      <c r="B23" s="116"/>
      <c r="C23" s="159"/>
      <c r="D23" s="33">
        <v>100</v>
      </c>
      <c r="E23" s="49">
        <v>0.7</v>
      </c>
      <c r="F23" s="35">
        <v>2.1</v>
      </c>
      <c r="G23" s="35">
        <v>0.5</v>
      </c>
      <c r="H23" s="35">
        <v>0.5</v>
      </c>
      <c r="I23" s="35">
        <v>1.1000000000000001</v>
      </c>
      <c r="J23" s="35">
        <v>78.2</v>
      </c>
      <c r="K23" s="35">
        <v>16.8</v>
      </c>
    </row>
    <row r="24" spans="2:11" ht="15.75" customHeight="1" x14ac:dyDescent="0.15">
      <c r="B24" s="116"/>
      <c r="C24" s="158" t="s">
        <v>435</v>
      </c>
      <c r="D24" s="72">
        <v>1684</v>
      </c>
      <c r="E24" s="50">
        <v>3</v>
      </c>
      <c r="F24" s="38">
        <v>11</v>
      </c>
      <c r="G24" s="38">
        <v>7</v>
      </c>
      <c r="H24" s="38">
        <v>4</v>
      </c>
      <c r="I24" s="38">
        <v>9</v>
      </c>
      <c r="J24" s="38">
        <v>1399</v>
      </c>
      <c r="K24" s="38">
        <v>251</v>
      </c>
    </row>
    <row r="25" spans="2:11" ht="15.75" customHeight="1" x14ac:dyDescent="0.15">
      <c r="B25" s="116"/>
      <c r="C25" s="159"/>
      <c r="D25" s="33">
        <v>100</v>
      </c>
      <c r="E25" s="49">
        <v>0.2</v>
      </c>
      <c r="F25" s="35">
        <v>0.7</v>
      </c>
      <c r="G25" s="35">
        <v>0.4</v>
      </c>
      <c r="H25" s="35">
        <v>0.2</v>
      </c>
      <c r="I25" s="35">
        <v>0.5</v>
      </c>
      <c r="J25" s="35">
        <v>83.1</v>
      </c>
      <c r="K25" s="35">
        <v>14.9</v>
      </c>
    </row>
    <row r="26" spans="2:11" ht="15.75" customHeight="1" x14ac:dyDescent="0.15">
      <c r="B26" s="116"/>
      <c r="C26" s="160" t="s">
        <v>436</v>
      </c>
      <c r="D26" s="16">
        <v>1617</v>
      </c>
      <c r="E26" s="46">
        <v>2</v>
      </c>
      <c r="F26" s="28">
        <v>8</v>
      </c>
      <c r="G26" s="28">
        <v>4</v>
      </c>
      <c r="H26" s="28">
        <v>4</v>
      </c>
      <c r="I26" s="28">
        <v>1</v>
      </c>
      <c r="J26" s="28">
        <v>1399</v>
      </c>
      <c r="K26" s="28">
        <v>199</v>
      </c>
    </row>
    <row r="27" spans="2:11" ht="15.75" customHeight="1" x14ac:dyDescent="0.15">
      <c r="B27" s="118"/>
      <c r="C27" s="161"/>
      <c r="D27" s="18">
        <v>100</v>
      </c>
      <c r="E27" s="68">
        <v>0.1</v>
      </c>
      <c r="F27" s="11">
        <v>0.5</v>
      </c>
      <c r="G27" s="11">
        <v>0.2</v>
      </c>
      <c r="H27" s="11">
        <v>0.2</v>
      </c>
      <c r="I27" s="11">
        <v>0.1</v>
      </c>
      <c r="J27" s="11">
        <v>86.5</v>
      </c>
      <c r="K27" s="11">
        <v>12.3</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942" priority="1341" rank="1"/>
  </conditionalFormatting>
  <conditionalFormatting sqref="E11:K11">
    <cfRule type="top10" dxfId="941" priority="1342" rank="1"/>
  </conditionalFormatting>
  <conditionalFormatting sqref="E13:K13">
    <cfRule type="top10" dxfId="940" priority="1343" rank="1"/>
  </conditionalFormatting>
  <conditionalFormatting sqref="E15:K15">
    <cfRule type="top10" dxfId="939" priority="1344" rank="1"/>
  </conditionalFormatting>
  <conditionalFormatting sqref="E17:K17">
    <cfRule type="top10" dxfId="938" priority="1345" rank="1"/>
  </conditionalFormatting>
  <conditionalFormatting sqref="E19:K19">
    <cfRule type="top10" dxfId="937" priority="1346" rank="1"/>
  </conditionalFormatting>
  <conditionalFormatting sqref="E21:K21">
    <cfRule type="top10" dxfId="936" priority="1347" rank="1"/>
  </conditionalFormatting>
  <conditionalFormatting sqref="E23:K23">
    <cfRule type="top10" dxfId="935" priority="1348" rank="1"/>
  </conditionalFormatting>
  <conditionalFormatting sqref="E25:K25">
    <cfRule type="top10" dxfId="934" priority="1349" rank="1"/>
  </conditionalFormatting>
  <conditionalFormatting sqref="E27:K27">
    <cfRule type="top10" dxfId="933" priority="1350" rank="1"/>
  </conditionalFormatting>
  <pageMargins left="0.7" right="0.7" top="0.75" bottom="0.75" header="0.3" footer="0.3"/>
  <pageSetup paperSize="9" orientation="landscape" r:id="rId1"/>
  <headerFooter>
    <oddFooter>&amp;C&amp;P</oddFooter>
  </headerFooter>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757</v>
      </c>
    </row>
    <row r="3" spans="2:11" ht="15.75" customHeight="1" x14ac:dyDescent="0.15">
      <c r="B3" s="1" t="s">
        <v>547</v>
      </c>
    </row>
    <row r="4" spans="2:11" ht="15.75" customHeight="1" x14ac:dyDescent="0.15">
      <c r="B4" s="1" t="s">
        <v>760</v>
      </c>
    </row>
    <row r="5" spans="2:11" ht="15.75" customHeight="1" x14ac:dyDescent="0.15">
      <c r="B5" s="1" t="s">
        <v>1294</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756</v>
      </c>
      <c r="F7" s="23" t="s">
        <v>191</v>
      </c>
      <c r="G7" s="23" t="s">
        <v>192</v>
      </c>
      <c r="H7" s="23" t="s">
        <v>193</v>
      </c>
      <c r="I7" s="23" t="s">
        <v>194</v>
      </c>
      <c r="J7" s="23" t="s">
        <v>195</v>
      </c>
      <c r="K7" s="23" t="s">
        <v>53</v>
      </c>
    </row>
    <row r="8" spans="2:11" ht="15.75" customHeight="1" thickTop="1" x14ac:dyDescent="0.15">
      <c r="B8" s="108" t="s">
        <v>428</v>
      </c>
      <c r="C8" s="109"/>
      <c r="D8" s="16">
        <v>5385</v>
      </c>
      <c r="E8" s="46">
        <v>11</v>
      </c>
      <c r="F8" s="28">
        <v>30</v>
      </c>
      <c r="G8" s="28">
        <v>35</v>
      </c>
      <c r="H8" s="28">
        <v>90</v>
      </c>
      <c r="I8" s="28">
        <v>47</v>
      </c>
      <c r="J8" s="28">
        <v>4364</v>
      </c>
      <c r="K8" s="28">
        <v>808</v>
      </c>
    </row>
    <row r="9" spans="2:11" ht="15.75" customHeight="1" x14ac:dyDescent="0.15">
      <c r="B9" s="110"/>
      <c r="C9" s="111"/>
      <c r="D9" s="18">
        <v>100</v>
      </c>
      <c r="E9" s="68">
        <v>0.2</v>
      </c>
      <c r="F9" s="11">
        <v>0.6</v>
      </c>
      <c r="G9" s="11">
        <v>0.6</v>
      </c>
      <c r="H9" s="11">
        <v>1.7</v>
      </c>
      <c r="I9" s="11">
        <v>0.9</v>
      </c>
      <c r="J9" s="11">
        <v>81</v>
      </c>
      <c r="K9" s="11">
        <v>15</v>
      </c>
    </row>
    <row r="10" spans="2:11" ht="15.75" customHeight="1" x14ac:dyDescent="0.15">
      <c r="B10" s="117" t="s">
        <v>429</v>
      </c>
      <c r="C10" s="162" t="s">
        <v>2</v>
      </c>
      <c r="D10" s="16">
        <v>884</v>
      </c>
      <c r="E10" s="46">
        <v>3</v>
      </c>
      <c r="F10" s="28">
        <v>6</v>
      </c>
      <c r="G10" s="28">
        <v>4</v>
      </c>
      <c r="H10" s="28">
        <v>7</v>
      </c>
      <c r="I10" s="28">
        <v>12</v>
      </c>
      <c r="J10" s="28">
        <v>721</v>
      </c>
      <c r="K10" s="28">
        <v>131</v>
      </c>
    </row>
    <row r="11" spans="2:11" ht="15.75" customHeight="1" x14ac:dyDescent="0.15">
      <c r="B11" s="116"/>
      <c r="C11" s="163"/>
      <c r="D11" s="33">
        <v>100</v>
      </c>
      <c r="E11" s="49">
        <v>0.3</v>
      </c>
      <c r="F11" s="35">
        <v>0.7</v>
      </c>
      <c r="G11" s="35">
        <v>0.5</v>
      </c>
      <c r="H11" s="35">
        <v>0.8</v>
      </c>
      <c r="I11" s="35">
        <v>1.4</v>
      </c>
      <c r="J11" s="35">
        <v>81.599999999999994</v>
      </c>
      <c r="K11" s="35">
        <v>14.8</v>
      </c>
    </row>
    <row r="12" spans="2:11" ht="15.75" customHeight="1" x14ac:dyDescent="0.15">
      <c r="B12" s="116"/>
      <c r="C12" s="162" t="s">
        <v>3</v>
      </c>
      <c r="D12" s="16">
        <v>4451</v>
      </c>
      <c r="E12" s="46">
        <v>8</v>
      </c>
      <c r="F12" s="28">
        <v>24</v>
      </c>
      <c r="G12" s="28">
        <v>31</v>
      </c>
      <c r="H12" s="28">
        <v>83</v>
      </c>
      <c r="I12" s="28">
        <v>35</v>
      </c>
      <c r="J12" s="28">
        <v>3601</v>
      </c>
      <c r="K12" s="28">
        <v>669</v>
      </c>
    </row>
    <row r="13" spans="2:11" ht="15.75" customHeight="1" x14ac:dyDescent="0.15">
      <c r="B13" s="118"/>
      <c r="C13" s="162"/>
      <c r="D13" s="71">
        <v>100</v>
      </c>
      <c r="E13" s="70">
        <v>0.2</v>
      </c>
      <c r="F13" s="36">
        <v>0.5</v>
      </c>
      <c r="G13" s="36">
        <v>0.7</v>
      </c>
      <c r="H13" s="36">
        <v>1.9</v>
      </c>
      <c r="I13" s="36">
        <v>0.8</v>
      </c>
      <c r="J13" s="36">
        <v>80.900000000000006</v>
      </c>
      <c r="K13" s="36">
        <v>15</v>
      </c>
    </row>
    <row r="14" spans="2:11" ht="15.75" customHeight="1" x14ac:dyDescent="0.15">
      <c r="B14" s="117" t="s">
        <v>4</v>
      </c>
      <c r="C14" s="115" t="s">
        <v>430</v>
      </c>
      <c r="D14" s="17">
        <v>60</v>
      </c>
      <c r="E14" s="69">
        <v>0</v>
      </c>
      <c r="F14" s="10">
        <v>0</v>
      </c>
      <c r="G14" s="10">
        <v>0</v>
      </c>
      <c r="H14" s="10">
        <v>0</v>
      </c>
      <c r="I14" s="10">
        <v>3</v>
      </c>
      <c r="J14" s="10">
        <v>48</v>
      </c>
      <c r="K14" s="10">
        <v>9</v>
      </c>
    </row>
    <row r="15" spans="2:11" ht="15.75" customHeight="1" x14ac:dyDescent="0.15">
      <c r="B15" s="116"/>
      <c r="C15" s="159"/>
      <c r="D15" s="33">
        <v>100</v>
      </c>
      <c r="E15" s="49">
        <v>0</v>
      </c>
      <c r="F15" s="35">
        <v>0</v>
      </c>
      <c r="G15" s="35">
        <v>0</v>
      </c>
      <c r="H15" s="35">
        <v>0</v>
      </c>
      <c r="I15" s="35">
        <v>5</v>
      </c>
      <c r="J15" s="35">
        <v>80</v>
      </c>
      <c r="K15" s="35">
        <v>15</v>
      </c>
    </row>
    <row r="16" spans="2:11" ht="15.75" customHeight="1" x14ac:dyDescent="0.15">
      <c r="B16" s="116"/>
      <c r="C16" s="160" t="s">
        <v>431</v>
      </c>
      <c r="D16" s="16">
        <v>115</v>
      </c>
      <c r="E16" s="46">
        <v>1</v>
      </c>
      <c r="F16" s="28">
        <v>2</v>
      </c>
      <c r="G16" s="28">
        <v>0</v>
      </c>
      <c r="H16" s="28">
        <v>2</v>
      </c>
      <c r="I16" s="28">
        <v>1</v>
      </c>
      <c r="J16" s="28">
        <v>91</v>
      </c>
      <c r="K16" s="28">
        <v>18</v>
      </c>
    </row>
    <row r="17" spans="2:11" ht="15.75" customHeight="1" x14ac:dyDescent="0.15">
      <c r="B17" s="116"/>
      <c r="C17" s="159"/>
      <c r="D17" s="33">
        <v>100</v>
      </c>
      <c r="E17" s="49">
        <v>0.9</v>
      </c>
      <c r="F17" s="35">
        <v>1.7</v>
      </c>
      <c r="G17" s="35">
        <v>0</v>
      </c>
      <c r="H17" s="35">
        <v>1.7</v>
      </c>
      <c r="I17" s="35">
        <v>0.9</v>
      </c>
      <c r="J17" s="35">
        <v>79.099999999999994</v>
      </c>
      <c r="K17" s="35">
        <v>15.7</v>
      </c>
    </row>
    <row r="18" spans="2:11" ht="15.75" customHeight="1" x14ac:dyDescent="0.15">
      <c r="B18" s="116"/>
      <c r="C18" s="160" t="s">
        <v>432</v>
      </c>
      <c r="D18" s="16">
        <v>220</v>
      </c>
      <c r="E18" s="46">
        <v>0</v>
      </c>
      <c r="F18" s="28">
        <v>2</v>
      </c>
      <c r="G18" s="28">
        <v>3</v>
      </c>
      <c r="H18" s="28">
        <v>6</v>
      </c>
      <c r="I18" s="28">
        <v>4</v>
      </c>
      <c r="J18" s="28">
        <v>171</v>
      </c>
      <c r="K18" s="28">
        <v>34</v>
      </c>
    </row>
    <row r="19" spans="2:11" ht="15.75" customHeight="1" x14ac:dyDescent="0.15">
      <c r="B19" s="116"/>
      <c r="C19" s="159"/>
      <c r="D19" s="33">
        <v>100</v>
      </c>
      <c r="E19" s="49">
        <v>0</v>
      </c>
      <c r="F19" s="35">
        <v>0.9</v>
      </c>
      <c r="G19" s="35">
        <v>1.4</v>
      </c>
      <c r="H19" s="35">
        <v>2.7</v>
      </c>
      <c r="I19" s="35">
        <v>1.8</v>
      </c>
      <c r="J19" s="35">
        <v>77.7</v>
      </c>
      <c r="K19" s="35">
        <v>15.5</v>
      </c>
    </row>
    <row r="20" spans="2:11" ht="15.75" customHeight="1" x14ac:dyDescent="0.15">
      <c r="B20" s="116"/>
      <c r="C20" s="158" t="s">
        <v>433</v>
      </c>
      <c r="D20" s="72">
        <v>470</v>
      </c>
      <c r="E20" s="50">
        <v>1</v>
      </c>
      <c r="F20" s="38">
        <v>4</v>
      </c>
      <c r="G20" s="38">
        <v>4</v>
      </c>
      <c r="H20" s="38">
        <v>11</v>
      </c>
      <c r="I20" s="38">
        <v>7</v>
      </c>
      <c r="J20" s="38">
        <v>354</v>
      </c>
      <c r="K20" s="38">
        <v>89</v>
      </c>
    </row>
    <row r="21" spans="2:11" ht="15.75" customHeight="1" x14ac:dyDescent="0.15">
      <c r="B21" s="116"/>
      <c r="C21" s="159"/>
      <c r="D21" s="33">
        <v>100</v>
      </c>
      <c r="E21" s="49">
        <v>0.2</v>
      </c>
      <c r="F21" s="35">
        <v>0.9</v>
      </c>
      <c r="G21" s="35">
        <v>0.9</v>
      </c>
      <c r="H21" s="35">
        <v>2.2999999999999998</v>
      </c>
      <c r="I21" s="35">
        <v>1.5</v>
      </c>
      <c r="J21" s="35">
        <v>75.3</v>
      </c>
      <c r="K21" s="35">
        <v>18.899999999999999</v>
      </c>
    </row>
    <row r="22" spans="2:11" ht="15.75" customHeight="1" x14ac:dyDescent="0.15">
      <c r="B22" s="116"/>
      <c r="C22" s="158" t="s">
        <v>434</v>
      </c>
      <c r="D22" s="72">
        <v>1101</v>
      </c>
      <c r="E22" s="50">
        <v>6</v>
      </c>
      <c r="F22" s="38">
        <v>7</v>
      </c>
      <c r="G22" s="38">
        <v>7</v>
      </c>
      <c r="H22" s="38">
        <v>21</v>
      </c>
      <c r="I22" s="38">
        <v>15</v>
      </c>
      <c r="J22" s="38">
        <v>848</v>
      </c>
      <c r="K22" s="38">
        <v>197</v>
      </c>
    </row>
    <row r="23" spans="2:11" ht="15.75" customHeight="1" x14ac:dyDescent="0.15">
      <c r="B23" s="116"/>
      <c r="C23" s="159"/>
      <c r="D23" s="33">
        <v>100</v>
      </c>
      <c r="E23" s="49">
        <v>0.5</v>
      </c>
      <c r="F23" s="35">
        <v>0.6</v>
      </c>
      <c r="G23" s="35">
        <v>0.6</v>
      </c>
      <c r="H23" s="35">
        <v>1.9</v>
      </c>
      <c r="I23" s="35">
        <v>1.4</v>
      </c>
      <c r="J23" s="35">
        <v>77</v>
      </c>
      <c r="K23" s="35">
        <v>17.899999999999999</v>
      </c>
    </row>
    <row r="24" spans="2:11" ht="15.75" customHeight="1" x14ac:dyDescent="0.15">
      <c r="B24" s="116"/>
      <c r="C24" s="158" t="s">
        <v>435</v>
      </c>
      <c r="D24" s="72">
        <v>1684</v>
      </c>
      <c r="E24" s="50">
        <v>1</v>
      </c>
      <c r="F24" s="38">
        <v>13</v>
      </c>
      <c r="G24" s="38">
        <v>13</v>
      </c>
      <c r="H24" s="38">
        <v>35</v>
      </c>
      <c r="I24" s="38">
        <v>12</v>
      </c>
      <c r="J24" s="38">
        <v>1362</v>
      </c>
      <c r="K24" s="38">
        <v>248</v>
      </c>
    </row>
    <row r="25" spans="2:11" ht="15.75" customHeight="1" x14ac:dyDescent="0.15">
      <c r="B25" s="116"/>
      <c r="C25" s="159"/>
      <c r="D25" s="33">
        <v>100</v>
      </c>
      <c r="E25" s="49">
        <v>0.1</v>
      </c>
      <c r="F25" s="35">
        <v>0.8</v>
      </c>
      <c r="G25" s="35">
        <v>0.8</v>
      </c>
      <c r="H25" s="35">
        <v>2.1</v>
      </c>
      <c r="I25" s="35">
        <v>0.7</v>
      </c>
      <c r="J25" s="35">
        <v>80.900000000000006</v>
      </c>
      <c r="K25" s="35">
        <v>14.7</v>
      </c>
    </row>
    <row r="26" spans="2:11" ht="15.75" customHeight="1" x14ac:dyDescent="0.15">
      <c r="B26" s="116"/>
      <c r="C26" s="160" t="s">
        <v>436</v>
      </c>
      <c r="D26" s="16">
        <v>1617</v>
      </c>
      <c r="E26" s="46">
        <v>2</v>
      </c>
      <c r="F26" s="28">
        <v>2</v>
      </c>
      <c r="G26" s="28">
        <v>8</v>
      </c>
      <c r="H26" s="28">
        <v>13</v>
      </c>
      <c r="I26" s="28">
        <v>5</v>
      </c>
      <c r="J26" s="28">
        <v>1388</v>
      </c>
      <c r="K26" s="28">
        <v>199</v>
      </c>
    </row>
    <row r="27" spans="2:11" ht="15.75" customHeight="1" x14ac:dyDescent="0.15">
      <c r="B27" s="118"/>
      <c r="C27" s="161"/>
      <c r="D27" s="18">
        <v>100</v>
      </c>
      <c r="E27" s="68">
        <v>0.1</v>
      </c>
      <c r="F27" s="11">
        <v>0.1</v>
      </c>
      <c r="G27" s="11">
        <v>0.5</v>
      </c>
      <c r="H27" s="11">
        <v>0.8</v>
      </c>
      <c r="I27" s="11">
        <v>0.3</v>
      </c>
      <c r="J27" s="11">
        <v>85.8</v>
      </c>
      <c r="K27" s="11">
        <v>12.3</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932" priority="1351" rank="1"/>
  </conditionalFormatting>
  <conditionalFormatting sqref="E11:K11">
    <cfRule type="top10" dxfId="931" priority="1352" rank="1"/>
  </conditionalFormatting>
  <conditionalFormatting sqref="E13:K13">
    <cfRule type="top10" dxfId="930" priority="1353" rank="1"/>
  </conditionalFormatting>
  <conditionalFormatting sqref="E15:K15">
    <cfRule type="top10" dxfId="929" priority="1354" rank="1"/>
  </conditionalFormatting>
  <conditionalFormatting sqref="E17:K17">
    <cfRule type="top10" dxfId="928" priority="1355" rank="1"/>
  </conditionalFormatting>
  <conditionalFormatting sqref="E19:K19">
    <cfRule type="top10" dxfId="927" priority="1356" rank="1"/>
  </conditionalFormatting>
  <conditionalFormatting sqref="E21:K21">
    <cfRule type="top10" dxfId="926" priority="1357" rank="1"/>
  </conditionalFormatting>
  <conditionalFormatting sqref="E23:K23">
    <cfRule type="top10" dxfId="925" priority="1358" rank="1"/>
  </conditionalFormatting>
  <conditionalFormatting sqref="E25:K25">
    <cfRule type="top10" dxfId="924" priority="1359" rank="1"/>
  </conditionalFormatting>
  <conditionalFormatting sqref="E27:K27">
    <cfRule type="top10" dxfId="923" priority="1360" rank="1"/>
  </conditionalFormatting>
  <pageMargins left="0.7" right="0.7" top="0.75" bottom="0.75" header="0.3" footer="0.3"/>
  <pageSetup paperSize="9" orientation="landscape" r:id="rId1"/>
  <headerFooter>
    <oddFooter>&amp;C&amp;P</oddFooter>
  </headerFooter>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757</v>
      </c>
    </row>
    <row r="3" spans="2:11" ht="15.75" customHeight="1" x14ac:dyDescent="0.15">
      <c r="B3" s="1" t="s">
        <v>547</v>
      </c>
    </row>
    <row r="4" spans="2:11" ht="15.75" customHeight="1" x14ac:dyDescent="0.15">
      <c r="B4" s="1" t="s">
        <v>761</v>
      </c>
    </row>
    <row r="5" spans="2:11" ht="15.75" customHeight="1" x14ac:dyDescent="0.15">
      <c r="B5" s="1" t="s">
        <v>1294</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756</v>
      </c>
      <c r="F7" s="23" t="s">
        <v>191</v>
      </c>
      <c r="G7" s="23" t="s">
        <v>192</v>
      </c>
      <c r="H7" s="23" t="s">
        <v>193</v>
      </c>
      <c r="I7" s="23" t="s">
        <v>194</v>
      </c>
      <c r="J7" s="23" t="s">
        <v>195</v>
      </c>
      <c r="K7" s="23" t="s">
        <v>53</v>
      </c>
    </row>
    <row r="8" spans="2:11" ht="15.75" customHeight="1" thickTop="1" x14ac:dyDescent="0.15">
      <c r="B8" s="108" t="s">
        <v>428</v>
      </c>
      <c r="C8" s="109"/>
      <c r="D8" s="16">
        <v>5385</v>
      </c>
      <c r="E8" s="46">
        <v>7</v>
      </c>
      <c r="F8" s="28">
        <v>13</v>
      </c>
      <c r="G8" s="28">
        <v>20</v>
      </c>
      <c r="H8" s="28">
        <v>41</v>
      </c>
      <c r="I8" s="28">
        <v>26</v>
      </c>
      <c r="J8" s="28">
        <v>4433</v>
      </c>
      <c r="K8" s="28">
        <v>845</v>
      </c>
    </row>
    <row r="9" spans="2:11" ht="15.75" customHeight="1" x14ac:dyDescent="0.15">
      <c r="B9" s="110"/>
      <c r="C9" s="111"/>
      <c r="D9" s="18">
        <v>100</v>
      </c>
      <c r="E9" s="68">
        <v>0.1</v>
      </c>
      <c r="F9" s="11">
        <v>0.2</v>
      </c>
      <c r="G9" s="11">
        <v>0.4</v>
      </c>
      <c r="H9" s="11">
        <v>0.8</v>
      </c>
      <c r="I9" s="11">
        <v>0.5</v>
      </c>
      <c r="J9" s="11">
        <v>82.3</v>
      </c>
      <c r="K9" s="11">
        <v>15.7</v>
      </c>
    </row>
    <row r="10" spans="2:11" ht="15.75" customHeight="1" x14ac:dyDescent="0.15">
      <c r="B10" s="117" t="s">
        <v>429</v>
      </c>
      <c r="C10" s="162" t="s">
        <v>2</v>
      </c>
      <c r="D10" s="16">
        <v>884</v>
      </c>
      <c r="E10" s="46">
        <v>1</v>
      </c>
      <c r="F10" s="28">
        <v>2</v>
      </c>
      <c r="G10" s="28">
        <v>5</v>
      </c>
      <c r="H10" s="28">
        <v>4</v>
      </c>
      <c r="I10" s="28">
        <v>4</v>
      </c>
      <c r="J10" s="28">
        <v>730</v>
      </c>
      <c r="K10" s="28">
        <v>138</v>
      </c>
    </row>
    <row r="11" spans="2:11" ht="15.75" customHeight="1" x14ac:dyDescent="0.15">
      <c r="B11" s="116"/>
      <c r="C11" s="163"/>
      <c r="D11" s="33">
        <v>100</v>
      </c>
      <c r="E11" s="49">
        <v>0.1</v>
      </c>
      <c r="F11" s="35">
        <v>0.2</v>
      </c>
      <c r="G11" s="35">
        <v>0.6</v>
      </c>
      <c r="H11" s="35">
        <v>0.5</v>
      </c>
      <c r="I11" s="35">
        <v>0.5</v>
      </c>
      <c r="J11" s="35">
        <v>82.6</v>
      </c>
      <c r="K11" s="35">
        <v>15.6</v>
      </c>
    </row>
    <row r="12" spans="2:11" ht="15.75" customHeight="1" x14ac:dyDescent="0.15">
      <c r="B12" s="116"/>
      <c r="C12" s="162" t="s">
        <v>3</v>
      </c>
      <c r="D12" s="16">
        <v>4451</v>
      </c>
      <c r="E12" s="46">
        <v>6</v>
      </c>
      <c r="F12" s="28">
        <v>11</v>
      </c>
      <c r="G12" s="28">
        <v>15</v>
      </c>
      <c r="H12" s="28">
        <v>37</v>
      </c>
      <c r="I12" s="28">
        <v>22</v>
      </c>
      <c r="J12" s="28">
        <v>3661</v>
      </c>
      <c r="K12" s="28">
        <v>699</v>
      </c>
    </row>
    <row r="13" spans="2:11" ht="15.75" customHeight="1" x14ac:dyDescent="0.15">
      <c r="B13" s="118"/>
      <c r="C13" s="162"/>
      <c r="D13" s="71">
        <v>100</v>
      </c>
      <c r="E13" s="70">
        <v>0.1</v>
      </c>
      <c r="F13" s="36">
        <v>0.2</v>
      </c>
      <c r="G13" s="36">
        <v>0.3</v>
      </c>
      <c r="H13" s="36">
        <v>0.8</v>
      </c>
      <c r="I13" s="36">
        <v>0.5</v>
      </c>
      <c r="J13" s="36">
        <v>82.3</v>
      </c>
      <c r="K13" s="36">
        <v>15.7</v>
      </c>
    </row>
    <row r="14" spans="2:11" ht="15.75" customHeight="1" x14ac:dyDescent="0.15">
      <c r="B14" s="117" t="s">
        <v>4</v>
      </c>
      <c r="C14" s="115" t="s">
        <v>430</v>
      </c>
      <c r="D14" s="17">
        <v>60</v>
      </c>
      <c r="E14" s="69">
        <v>0</v>
      </c>
      <c r="F14" s="10">
        <v>0</v>
      </c>
      <c r="G14" s="10">
        <v>0</v>
      </c>
      <c r="H14" s="10">
        <v>1</v>
      </c>
      <c r="I14" s="10">
        <v>0</v>
      </c>
      <c r="J14" s="10">
        <v>50</v>
      </c>
      <c r="K14" s="10">
        <v>9</v>
      </c>
    </row>
    <row r="15" spans="2:11" ht="15.75" customHeight="1" x14ac:dyDescent="0.15">
      <c r="B15" s="116"/>
      <c r="C15" s="159"/>
      <c r="D15" s="33">
        <v>100</v>
      </c>
      <c r="E15" s="49">
        <v>0</v>
      </c>
      <c r="F15" s="35">
        <v>0</v>
      </c>
      <c r="G15" s="35">
        <v>0</v>
      </c>
      <c r="H15" s="35">
        <v>1.7</v>
      </c>
      <c r="I15" s="35">
        <v>0</v>
      </c>
      <c r="J15" s="35">
        <v>83.3</v>
      </c>
      <c r="K15" s="35">
        <v>15</v>
      </c>
    </row>
    <row r="16" spans="2:11" ht="15.75" customHeight="1" x14ac:dyDescent="0.15">
      <c r="B16" s="116"/>
      <c r="C16" s="160" t="s">
        <v>431</v>
      </c>
      <c r="D16" s="16">
        <v>115</v>
      </c>
      <c r="E16" s="46">
        <v>1</v>
      </c>
      <c r="F16" s="28">
        <v>0</v>
      </c>
      <c r="G16" s="28">
        <v>0</v>
      </c>
      <c r="H16" s="28">
        <v>1</v>
      </c>
      <c r="I16" s="28">
        <v>1</v>
      </c>
      <c r="J16" s="28">
        <v>94</v>
      </c>
      <c r="K16" s="28">
        <v>18</v>
      </c>
    </row>
    <row r="17" spans="2:11" ht="15.75" customHeight="1" x14ac:dyDescent="0.15">
      <c r="B17" s="116"/>
      <c r="C17" s="159"/>
      <c r="D17" s="33">
        <v>100</v>
      </c>
      <c r="E17" s="49">
        <v>0.9</v>
      </c>
      <c r="F17" s="35">
        <v>0</v>
      </c>
      <c r="G17" s="35">
        <v>0</v>
      </c>
      <c r="H17" s="35">
        <v>0.9</v>
      </c>
      <c r="I17" s="35">
        <v>0.9</v>
      </c>
      <c r="J17" s="35">
        <v>81.7</v>
      </c>
      <c r="K17" s="35">
        <v>15.7</v>
      </c>
    </row>
    <row r="18" spans="2:11" ht="15.75" customHeight="1" x14ac:dyDescent="0.15">
      <c r="B18" s="116"/>
      <c r="C18" s="160" t="s">
        <v>432</v>
      </c>
      <c r="D18" s="16">
        <v>220</v>
      </c>
      <c r="E18" s="46">
        <v>0</v>
      </c>
      <c r="F18" s="28">
        <v>1</v>
      </c>
      <c r="G18" s="28">
        <v>1</v>
      </c>
      <c r="H18" s="28">
        <v>3</v>
      </c>
      <c r="I18" s="28">
        <v>3</v>
      </c>
      <c r="J18" s="28">
        <v>178</v>
      </c>
      <c r="K18" s="28">
        <v>34</v>
      </c>
    </row>
    <row r="19" spans="2:11" ht="15.75" customHeight="1" x14ac:dyDescent="0.15">
      <c r="B19" s="116"/>
      <c r="C19" s="159"/>
      <c r="D19" s="33">
        <v>100</v>
      </c>
      <c r="E19" s="49">
        <v>0</v>
      </c>
      <c r="F19" s="35">
        <v>0.5</v>
      </c>
      <c r="G19" s="35">
        <v>0.5</v>
      </c>
      <c r="H19" s="35">
        <v>1.4</v>
      </c>
      <c r="I19" s="35">
        <v>1.4</v>
      </c>
      <c r="J19" s="35">
        <v>80.900000000000006</v>
      </c>
      <c r="K19" s="35">
        <v>15.5</v>
      </c>
    </row>
    <row r="20" spans="2:11" ht="15.75" customHeight="1" x14ac:dyDescent="0.15">
      <c r="B20" s="116"/>
      <c r="C20" s="158" t="s">
        <v>433</v>
      </c>
      <c r="D20" s="72">
        <v>470</v>
      </c>
      <c r="E20" s="50">
        <v>0</v>
      </c>
      <c r="F20" s="38">
        <v>5</v>
      </c>
      <c r="G20" s="38">
        <v>0</v>
      </c>
      <c r="H20" s="38">
        <v>5</v>
      </c>
      <c r="I20" s="38">
        <v>6</v>
      </c>
      <c r="J20" s="38">
        <v>362</v>
      </c>
      <c r="K20" s="38">
        <v>92</v>
      </c>
    </row>
    <row r="21" spans="2:11" ht="15.75" customHeight="1" x14ac:dyDescent="0.15">
      <c r="B21" s="116"/>
      <c r="C21" s="159"/>
      <c r="D21" s="33">
        <v>100</v>
      </c>
      <c r="E21" s="49">
        <v>0</v>
      </c>
      <c r="F21" s="35">
        <v>1.1000000000000001</v>
      </c>
      <c r="G21" s="35">
        <v>0</v>
      </c>
      <c r="H21" s="35">
        <v>1.1000000000000001</v>
      </c>
      <c r="I21" s="35">
        <v>1.3</v>
      </c>
      <c r="J21" s="35">
        <v>77</v>
      </c>
      <c r="K21" s="35">
        <v>19.600000000000001</v>
      </c>
    </row>
    <row r="22" spans="2:11" ht="15.75" customHeight="1" x14ac:dyDescent="0.15">
      <c r="B22" s="116"/>
      <c r="C22" s="158" t="s">
        <v>434</v>
      </c>
      <c r="D22" s="72">
        <v>1101</v>
      </c>
      <c r="E22" s="50">
        <v>3</v>
      </c>
      <c r="F22" s="38">
        <v>1</v>
      </c>
      <c r="G22" s="38">
        <v>9</v>
      </c>
      <c r="H22" s="38">
        <v>13</v>
      </c>
      <c r="I22" s="38">
        <v>9</v>
      </c>
      <c r="J22" s="38">
        <v>869</v>
      </c>
      <c r="K22" s="38">
        <v>197</v>
      </c>
    </row>
    <row r="23" spans="2:11" ht="15.75" customHeight="1" x14ac:dyDescent="0.15">
      <c r="B23" s="116"/>
      <c r="C23" s="159"/>
      <c r="D23" s="33">
        <v>100</v>
      </c>
      <c r="E23" s="49">
        <v>0.3</v>
      </c>
      <c r="F23" s="35">
        <v>0.1</v>
      </c>
      <c r="G23" s="35">
        <v>0.8</v>
      </c>
      <c r="H23" s="35">
        <v>1.2</v>
      </c>
      <c r="I23" s="35">
        <v>0.8</v>
      </c>
      <c r="J23" s="35">
        <v>78.900000000000006</v>
      </c>
      <c r="K23" s="35">
        <v>17.899999999999999</v>
      </c>
    </row>
    <row r="24" spans="2:11" ht="15.75" customHeight="1" x14ac:dyDescent="0.15">
      <c r="B24" s="116"/>
      <c r="C24" s="158" t="s">
        <v>435</v>
      </c>
      <c r="D24" s="72">
        <v>1684</v>
      </c>
      <c r="E24" s="50">
        <v>0</v>
      </c>
      <c r="F24" s="38">
        <v>5</v>
      </c>
      <c r="G24" s="38">
        <v>6</v>
      </c>
      <c r="H24" s="38">
        <v>13</v>
      </c>
      <c r="I24" s="38">
        <v>3</v>
      </c>
      <c r="J24" s="38">
        <v>1388</v>
      </c>
      <c r="K24" s="38">
        <v>269</v>
      </c>
    </row>
    <row r="25" spans="2:11" ht="15.75" customHeight="1" x14ac:dyDescent="0.15">
      <c r="B25" s="116"/>
      <c r="C25" s="159"/>
      <c r="D25" s="33">
        <v>100</v>
      </c>
      <c r="E25" s="49">
        <v>0</v>
      </c>
      <c r="F25" s="35">
        <v>0.3</v>
      </c>
      <c r="G25" s="35">
        <v>0.4</v>
      </c>
      <c r="H25" s="35">
        <v>0.8</v>
      </c>
      <c r="I25" s="35">
        <v>0.2</v>
      </c>
      <c r="J25" s="35">
        <v>82.4</v>
      </c>
      <c r="K25" s="35">
        <v>16</v>
      </c>
    </row>
    <row r="26" spans="2:11" ht="15.75" customHeight="1" x14ac:dyDescent="0.15">
      <c r="B26" s="116"/>
      <c r="C26" s="160" t="s">
        <v>436</v>
      </c>
      <c r="D26" s="16">
        <v>1617</v>
      </c>
      <c r="E26" s="46">
        <v>3</v>
      </c>
      <c r="F26" s="28">
        <v>1</v>
      </c>
      <c r="G26" s="28">
        <v>4</v>
      </c>
      <c r="H26" s="28">
        <v>5</v>
      </c>
      <c r="I26" s="28">
        <v>4</v>
      </c>
      <c r="J26" s="28">
        <v>1388</v>
      </c>
      <c r="K26" s="28">
        <v>212</v>
      </c>
    </row>
    <row r="27" spans="2:11" ht="15.75" customHeight="1" x14ac:dyDescent="0.15">
      <c r="B27" s="118"/>
      <c r="C27" s="161"/>
      <c r="D27" s="18">
        <v>100</v>
      </c>
      <c r="E27" s="68">
        <v>0.2</v>
      </c>
      <c r="F27" s="11">
        <v>0.1</v>
      </c>
      <c r="G27" s="11">
        <v>0.2</v>
      </c>
      <c r="H27" s="11">
        <v>0.3</v>
      </c>
      <c r="I27" s="11">
        <v>0.2</v>
      </c>
      <c r="J27" s="11">
        <v>85.8</v>
      </c>
      <c r="K27" s="11">
        <v>13.1</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922" priority="1361" rank="1"/>
  </conditionalFormatting>
  <conditionalFormatting sqref="E11:K11">
    <cfRule type="top10" dxfId="921" priority="1362" rank="1"/>
  </conditionalFormatting>
  <conditionalFormatting sqref="E13:K13">
    <cfRule type="top10" dxfId="920" priority="1363" rank="1"/>
  </conditionalFormatting>
  <conditionalFormatting sqref="E15:K15">
    <cfRule type="top10" dxfId="919" priority="1364" rank="1"/>
  </conditionalFormatting>
  <conditionalFormatting sqref="E17:K17">
    <cfRule type="top10" dxfId="918" priority="1365" rank="1"/>
  </conditionalFormatting>
  <conditionalFormatting sqref="E19:K19">
    <cfRule type="top10" dxfId="917" priority="1366" rank="1"/>
  </conditionalFormatting>
  <conditionalFormatting sqref="E21:K21">
    <cfRule type="top10" dxfId="916" priority="1367" rank="1"/>
  </conditionalFormatting>
  <conditionalFormatting sqref="E23:K23">
    <cfRule type="top10" dxfId="915" priority="1368" rank="1"/>
  </conditionalFormatting>
  <conditionalFormatting sqref="E25:K25">
    <cfRule type="top10" dxfId="914" priority="1369" rank="1"/>
  </conditionalFormatting>
  <conditionalFormatting sqref="E27:K27">
    <cfRule type="top10" dxfId="913" priority="1370" rank="1"/>
  </conditionalFormatting>
  <pageMargins left="0.7" right="0.7" top="0.75" bottom="0.75" header="0.3" footer="0.3"/>
  <pageSetup paperSize="9" orientation="landscape" r:id="rId1"/>
  <headerFooter>
    <oddFooter>&amp;C&amp;P</oddFooter>
  </headerFooter>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757</v>
      </c>
    </row>
    <row r="3" spans="2:11" ht="15.75" customHeight="1" x14ac:dyDescent="0.15">
      <c r="B3" s="1" t="s">
        <v>547</v>
      </c>
    </row>
    <row r="4" spans="2:11" ht="15.75" customHeight="1" x14ac:dyDescent="0.15">
      <c r="B4" s="1" t="s">
        <v>764</v>
      </c>
    </row>
    <row r="5" spans="2:11" ht="15.75" customHeight="1" x14ac:dyDescent="0.15">
      <c r="B5" s="1" t="s">
        <v>1294</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756</v>
      </c>
      <c r="F7" s="23" t="s">
        <v>191</v>
      </c>
      <c r="G7" s="23" t="s">
        <v>192</v>
      </c>
      <c r="H7" s="23" t="s">
        <v>193</v>
      </c>
      <c r="I7" s="23" t="s">
        <v>194</v>
      </c>
      <c r="J7" s="23" t="s">
        <v>195</v>
      </c>
      <c r="K7" s="23" t="s">
        <v>53</v>
      </c>
    </row>
    <row r="8" spans="2:11" ht="15.75" customHeight="1" thickTop="1" x14ac:dyDescent="0.15">
      <c r="B8" s="108" t="s">
        <v>428</v>
      </c>
      <c r="C8" s="109"/>
      <c r="D8" s="16">
        <v>5385</v>
      </c>
      <c r="E8" s="46">
        <v>71</v>
      </c>
      <c r="F8" s="28">
        <v>253</v>
      </c>
      <c r="G8" s="28">
        <v>233</v>
      </c>
      <c r="H8" s="28">
        <v>241</v>
      </c>
      <c r="I8" s="28">
        <v>119</v>
      </c>
      <c r="J8" s="28">
        <v>3818</v>
      </c>
      <c r="K8" s="28">
        <v>650</v>
      </c>
    </row>
    <row r="9" spans="2:11" ht="15.75" customHeight="1" x14ac:dyDescent="0.15">
      <c r="B9" s="110"/>
      <c r="C9" s="111"/>
      <c r="D9" s="18">
        <v>100</v>
      </c>
      <c r="E9" s="68">
        <v>1.3</v>
      </c>
      <c r="F9" s="11">
        <v>4.7</v>
      </c>
      <c r="G9" s="11">
        <v>4.3</v>
      </c>
      <c r="H9" s="11">
        <v>4.5</v>
      </c>
      <c r="I9" s="11">
        <v>2.2000000000000002</v>
      </c>
      <c r="J9" s="11">
        <v>70.900000000000006</v>
      </c>
      <c r="K9" s="11">
        <v>12.1</v>
      </c>
    </row>
    <row r="10" spans="2:11" ht="15.75" customHeight="1" x14ac:dyDescent="0.15">
      <c r="B10" s="117" t="s">
        <v>429</v>
      </c>
      <c r="C10" s="162" t="s">
        <v>2</v>
      </c>
      <c r="D10" s="16">
        <v>884</v>
      </c>
      <c r="E10" s="46">
        <v>10</v>
      </c>
      <c r="F10" s="28">
        <v>34</v>
      </c>
      <c r="G10" s="28">
        <v>30</v>
      </c>
      <c r="H10" s="28">
        <v>15</v>
      </c>
      <c r="I10" s="28">
        <v>12</v>
      </c>
      <c r="J10" s="28">
        <v>674</v>
      </c>
      <c r="K10" s="28">
        <v>109</v>
      </c>
    </row>
    <row r="11" spans="2:11" ht="15.75" customHeight="1" x14ac:dyDescent="0.15">
      <c r="B11" s="116"/>
      <c r="C11" s="163"/>
      <c r="D11" s="33">
        <v>100</v>
      </c>
      <c r="E11" s="49">
        <v>1.1000000000000001</v>
      </c>
      <c r="F11" s="35">
        <v>3.8</v>
      </c>
      <c r="G11" s="35">
        <v>3.4</v>
      </c>
      <c r="H11" s="35">
        <v>1.7</v>
      </c>
      <c r="I11" s="35">
        <v>1.4</v>
      </c>
      <c r="J11" s="35">
        <v>76.2</v>
      </c>
      <c r="K11" s="35">
        <v>12.3</v>
      </c>
    </row>
    <row r="12" spans="2:11" ht="15.75" customHeight="1" x14ac:dyDescent="0.15">
      <c r="B12" s="116"/>
      <c r="C12" s="162" t="s">
        <v>3</v>
      </c>
      <c r="D12" s="16">
        <v>4451</v>
      </c>
      <c r="E12" s="46">
        <v>60</v>
      </c>
      <c r="F12" s="28">
        <v>217</v>
      </c>
      <c r="G12" s="28">
        <v>202</v>
      </c>
      <c r="H12" s="28">
        <v>224</v>
      </c>
      <c r="I12" s="28">
        <v>106</v>
      </c>
      <c r="J12" s="28">
        <v>3109</v>
      </c>
      <c r="K12" s="28">
        <v>533</v>
      </c>
    </row>
    <row r="13" spans="2:11" ht="15.75" customHeight="1" x14ac:dyDescent="0.15">
      <c r="B13" s="118"/>
      <c r="C13" s="162"/>
      <c r="D13" s="71">
        <v>100</v>
      </c>
      <c r="E13" s="70">
        <v>1.3</v>
      </c>
      <c r="F13" s="36">
        <v>4.9000000000000004</v>
      </c>
      <c r="G13" s="36">
        <v>4.5</v>
      </c>
      <c r="H13" s="36">
        <v>5</v>
      </c>
      <c r="I13" s="36">
        <v>2.4</v>
      </c>
      <c r="J13" s="36">
        <v>69.8</v>
      </c>
      <c r="K13" s="36">
        <v>12</v>
      </c>
    </row>
    <row r="14" spans="2:11" ht="15.75" customHeight="1" x14ac:dyDescent="0.15">
      <c r="B14" s="117" t="s">
        <v>4</v>
      </c>
      <c r="C14" s="115" t="s">
        <v>430</v>
      </c>
      <c r="D14" s="17">
        <v>60</v>
      </c>
      <c r="E14" s="69">
        <v>0</v>
      </c>
      <c r="F14" s="10">
        <v>2</v>
      </c>
      <c r="G14" s="10">
        <v>0</v>
      </c>
      <c r="H14" s="10">
        <v>1</v>
      </c>
      <c r="I14" s="10">
        <v>2</v>
      </c>
      <c r="J14" s="10">
        <v>45</v>
      </c>
      <c r="K14" s="10">
        <v>10</v>
      </c>
    </row>
    <row r="15" spans="2:11" ht="15.75" customHeight="1" x14ac:dyDescent="0.15">
      <c r="B15" s="116"/>
      <c r="C15" s="159"/>
      <c r="D15" s="33">
        <v>100</v>
      </c>
      <c r="E15" s="49">
        <v>0</v>
      </c>
      <c r="F15" s="35">
        <v>3.3</v>
      </c>
      <c r="G15" s="35">
        <v>0</v>
      </c>
      <c r="H15" s="35">
        <v>1.7</v>
      </c>
      <c r="I15" s="35">
        <v>3.3</v>
      </c>
      <c r="J15" s="35">
        <v>75</v>
      </c>
      <c r="K15" s="35">
        <v>16.7</v>
      </c>
    </row>
    <row r="16" spans="2:11" ht="15.75" customHeight="1" x14ac:dyDescent="0.15">
      <c r="B16" s="116"/>
      <c r="C16" s="160" t="s">
        <v>431</v>
      </c>
      <c r="D16" s="16">
        <v>115</v>
      </c>
      <c r="E16" s="46">
        <v>2</v>
      </c>
      <c r="F16" s="28">
        <v>5</v>
      </c>
      <c r="G16" s="28">
        <v>3</v>
      </c>
      <c r="H16" s="28">
        <v>0</v>
      </c>
      <c r="I16" s="28">
        <v>2</v>
      </c>
      <c r="J16" s="28">
        <v>89</v>
      </c>
      <c r="K16" s="28">
        <v>14</v>
      </c>
    </row>
    <row r="17" spans="2:11" ht="15.75" customHeight="1" x14ac:dyDescent="0.15">
      <c r="B17" s="116"/>
      <c r="C17" s="159"/>
      <c r="D17" s="33">
        <v>100</v>
      </c>
      <c r="E17" s="49">
        <v>1.7</v>
      </c>
      <c r="F17" s="35">
        <v>4.3</v>
      </c>
      <c r="G17" s="35">
        <v>2.6</v>
      </c>
      <c r="H17" s="35">
        <v>0</v>
      </c>
      <c r="I17" s="35">
        <v>1.7</v>
      </c>
      <c r="J17" s="35">
        <v>77.400000000000006</v>
      </c>
      <c r="K17" s="35">
        <v>12.2</v>
      </c>
    </row>
    <row r="18" spans="2:11" ht="15.75" customHeight="1" x14ac:dyDescent="0.15">
      <c r="B18" s="116"/>
      <c r="C18" s="160" t="s">
        <v>432</v>
      </c>
      <c r="D18" s="16">
        <v>220</v>
      </c>
      <c r="E18" s="46">
        <v>1</v>
      </c>
      <c r="F18" s="28">
        <v>4</v>
      </c>
      <c r="G18" s="28">
        <v>11</v>
      </c>
      <c r="H18" s="28">
        <v>10</v>
      </c>
      <c r="I18" s="28">
        <v>5</v>
      </c>
      <c r="J18" s="28">
        <v>159</v>
      </c>
      <c r="K18" s="28">
        <v>30</v>
      </c>
    </row>
    <row r="19" spans="2:11" ht="15.75" customHeight="1" x14ac:dyDescent="0.15">
      <c r="B19" s="116"/>
      <c r="C19" s="159"/>
      <c r="D19" s="33">
        <v>100</v>
      </c>
      <c r="E19" s="49">
        <v>0.5</v>
      </c>
      <c r="F19" s="35">
        <v>1.8</v>
      </c>
      <c r="G19" s="35">
        <v>5</v>
      </c>
      <c r="H19" s="35">
        <v>4.5</v>
      </c>
      <c r="I19" s="35">
        <v>2.2999999999999998</v>
      </c>
      <c r="J19" s="35">
        <v>72.3</v>
      </c>
      <c r="K19" s="35">
        <v>13.6</v>
      </c>
    </row>
    <row r="20" spans="2:11" ht="15.75" customHeight="1" x14ac:dyDescent="0.15">
      <c r="B20" s="116"/>
      <c r="C20" s="158" t="s">
        <v>433</v>
      </c>
      <c r="D20" s="72">
        <v>470</v>
      </c>
      <c r="E20" s="50">
        <v>7</v>
      </c>
      <c r="F20" s="38">
        <v>14</v>
      </c>
      <c r="G20" s="38">
        <v>19</v>
      </c>
      <c r="H20" s="38">
        <v>16</v>
      </c>
      <c r="I20" s="38">
        <v>11</v>
      </c>
      <c r="J20" s="38">
        <v>330</v>
      </c>
      <c r="K20" s="38">
        <v>73</v>
      </c>
    </row>
    <row r="21" spans="2:11" ht="15.75" customHeight="1" x14ac:dyDescent="0.15">
      <c r="B21" s="116"/>
      <c r="C21" s="159"/>
      <c r="D21" s="33">
        <v>100</v>
      </c>
      <c r="E21" s="49">
        <v>1.5</v>
      </c>
      <c r="F21" s="35">
        <v>3</v>
      </c>
      <c r="G21" s="35">
        <v>4</v>
      </c>
      <c r="H21" s="35">
        <v>3.4</v>
      </c>
      <c r="I21" s="35">
        <v>2.2999999999999998</v>
      </c>
      <c r="J21" s="35">
        <v>70.2</v>
      </c>
      <c r="K21" s="35">
        <v>15.5</v>
      </c>
    </row>
    <row r="22" spans="2:11" ht="15.75" customHeight="1" x14ac:dyDescent="0.15">
      <c r="B22" s="116"/>
      <c r="C22" s="158" t="s">
        <v>434</v>
      </c>
      <c r="D22" s="72">
        <v>1101</v>
      </c>
      <c r="E22" s="50">
        <v>19</v>
      </c>
      <c r="F22" s="38">
        <v>58</v>
      </c>
      <c r="G22" s="38">
        <v>56</v>
      </c>
      <c r="H22" s="38">
        <v>65</v>
      </c>
      <c r="I22" s="38">
        <v>25</v>
      </c>
      <c r="J22" s="38">
        <v>732</v>
      </c>
      <c r="K22" s="38">
        <v>146</v>
      </c>
    </row>
    <row r="23" spans="2:11" ht="15.75" customHeight="1" x14ac:dyDescent="0.15">
      <c r="B23" s="116"/>
      <c r="C23" s="159"/>
      <c r="D23" s="33">
        <v>100</v>
      </c>
      <c r="E23" s="49">
        <v>1.7</v>
      </c>
      <c r="F23" s="35">
        <v>5.3</v>
      </c>
      <c r="G23" s="35">
        <v>5.0999999999999996</v>
      </c>
      <c r="H23" s="35">
        <v>5.9</v>
      </c>
      <c r="I23" s="35">
        <v>2.2999999999999998</v>
      </c>
      <c r="J23" s="35">
        <v>66.5</v>
      </c>
      <c r="K23" s="35">
        <v>13.3</v>
      </c>
    </row>
    <row r="24" spans="2:11" ht="15.75" customHeight="1" x14ac:dyDescent="0.15">
      <c r="B24" s="116"/>
      <c r="C24" s="158" t="s">
        <v>435</v>
      </c>
      <c r="D24" s="72">
        <v>1684</v>
      </c>
      <c r="E24" s="50">
        <v>22</v>
      </c>
      <c r="F24" s="38">
        <v>79</v>
      </c>
      <c r="G24" s="38">
        <v>89</v>
      </c>
      <c r="H24" s="38">
        <v>86</v>
      </c>
      <c r="I24" s="38">
        <v>48</v>
      </c>
      <c r="J24" s="38">
        <v>1163</v>
      </c>
      <c r="K24" s="38">
        <v>197</v>
      </c>
    </row>
    <row r="25" spans="2:11" ht="15.75" customHeight="1" x14ac:dyDescent="0.15">
      <c r="B25" s="116"/>
      <c r="C25" s="159"/>
      <c r="D25" s="33">
        <v>100</v>
      </c>
      <c r="E25" s="49">
        <v>1.3</v>
      </c>
      <c r="F25" s="35">
        <v>4.7</v>
      </c>
      <c r="G25" s="35">
        <v>5.3</v>
      </c>
      <c r="H25" s="35">
        <v>5.0999999999999996</v>
      </c>
      <c r="I25" s="35">
        <v>2.9</v>
      </c>
      <c r="J25" s="35">
        <v>69.099999999999994</v>
      </c>
      <c r="K25" s="35">
        <v>11.7</v>
      </c>
    </row>
    <row r="26" spans="2:11" ht="15.75" customHeight="1" x14ac:dyDescent="0.15">
      <c r="B26" s="116"/>
      <c r="C26" s="160" t="s">
        <v>436</v>
      </c>
      <c r="D26" s="16">
        <v>1617</v>
      </c>
      <c r="E26" s="46">
        <v>19</v>
      </c>
      <c r="F26" s="28">
        <v>87</v>
      </c>
      <c r="G26" s="28">
        <v>48</v>
      </c>
      <c r="H26" s="28">
        <v>54</v>
      </c>
      <c r="I26" s="28">
        <v>24</v>
      </c>
      <c r="J26" s="28">
        <v>1219</v>
      </c>
      <c r="K26" s="28">
        <v>166</v>
      </c>
    </row>
    <row r="27" spans="2:11" ht="15.75" customHeight="1" x14ac:dyDescent="0.15">
      <c r="B27" s="118"/>
      <c r="C27" s="161"/>
      <c r="D27" s="18">
        <v>100</v>
      </c>
      <c r="E27" s="68">
        <v>1.2</v>
      </c>
      <c r="F27" s="11">
        <v>5.4</v>
      </c>
      <c r="G27" s="11">
        <v>3</v>
      </c>
      <c r="H27" s="11">
        <v>3.3</v>
      </c>
      <c r="I27" s="11">
        <v>1.5</v>
      </c>
      <c r="J27" s="11">
        <v>75.400000000000006</v>
      </c>
      <c r="K27" s="11">
        <v>10.3</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912" priority="1371" rank="1"/>
  </conditionalFormatting>
  <conditionalFormatting sqref="E11:K11">
    <cfRule type="top10" dxfId="911" priority="1372" rank="1"/>
  </conditionalFormatting>
  <conditionalFormatting sqref="E13:K13">
    <cfRule type="top10" dxfId="910" priority="1373" rank="1"/>
  </conditionalFormatting>
  <conditionalFormatting sqref="E15:K15">
    <cfRule type="top10" dxfId="909" priority="1374" rank="1"/>
  </conditionalFormatting>
  <conditionalFormatting sqref="E17:K17">
    <cfRule type="top10" dxfId="908" priority="1375" rank="1"/>
  </conditionalFormatting>
  <conditionalFormatting sqref="E19:K19">
    <cfRule type="top10" dxfId="907" priority="1376" rank="1"/>
  </conditionalFormatting>
  <conditionalFormatting sqref="E21:K21">
    <cfRule type="top10" dxfId="906" priority="1377" rank="1"/>
  </conditionalFormatting>
  <conditionalFormatting sqref="E23:K23">
    <cfRule type="top10" dxfId="905" priority="1378" rank="1"/>
  </conditionalFormatting>
  <conditionalFormatting sqref="E25:K25">
    <cfRule type="top10" dxfId="904" priority="1379" rank="1"/>
  </conditionalFormatting>
  <conditionalFormatting sqref="E27:K27">
    <cfRule type="top10" dxfId="903" priority="1380" rank="1"/>
  </conditionalFormatting>
  <pageMargins left="0.7" right="0.7" top="0.75" bottom="0.75" header="0.3" footer="0.3"/>
  <pageSetup paperSize="9" orientation="landscape"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20" ht="15.75" customHeight="1" x14ac:dyDescent="0.15">
      <c r="B2" s="1" t="s">
        <v>49</v>
      </c>
    </row>
    <row r="3" spans="2:20" ht="15.75" customHeight="1" x14ac:dyDescent="0.15">
      <c r="B3" s="1" t="s">
        <v>50</v>
      </c>
    </row>
    <row r="4" spans="2:20" ht="15.75" customHeight="1" x14ac:dyDescent="0.15">
      <c r="B4" s="3" t="s">
        <v>396</v>
      </c>
      <c r="C4" s="3"/>
      <c r="D4" s="3"/>
      <c r="E4" s="3"/>
      <c r="F4" s="3"/>
      <c r="G4" s="3"/>
      <c r="H4" s="3"/>
      <c r="I4" s="3"/>
      <c r="J4" s="3"/>
      <c r="K4" s="3"/>
      <c r="L4" s="3"/>
      <c r="M4" s="3"/>
      <c r="N4" s="3"/>
      <c r="O4" s="3"/>
      <c r="P4" s="3"/>
      <c r="Q4" s="3"/>
      <c r="R4" s="3"/>
      <c r="S4" s="3"/>
      <c r="T4" s="3"/>
    </row>
    <row r="5" spans="2:20" ht="15.75" customHeight="1" x14ac:dyDescent="0.15">
      <c r="B5" s="3" t="s">
        <v>51</v>
      </c>
      <c r="C5" s="3"/>
      <c r="D5" s="3"/>
      <c r="E5" s="3"/>
      <c r="F5" s="3"/>
      <c r="G5" s="3"/>
      <c r="H5" s="3"/>
      <c r="I5" s="3"/>
      <c r="J5" s="3"/>
      <c r="K5" s="3"/>
      <c r="L5" s="3"/>
      <c r="M5" s="3"/>
      <c r="N5" s="3"/>
      <c r="O5" s="3"/>
      <c r="P5" s="3"/>
      <c r="Q5" s="3"/>
      <c r="R5" s="3"/>
      <c r="S5" s="3"/>
      <c r="T5" s="3"/>
    </row>
    <row r="6" spans="2:20" ht="4.5" customHeight="1" x14ac:dyDescent="0.15">
      <c r="B6" s="12"/>
      <c r="C6" s="14"/>
      <c r="D6" s="15"/>
      <c r="E6" s="6"/>
      <c r="F6" s="13"/>
      <c r="G6" s="13"/>
      <c r="H6" s="13"/>
      <c r="I6" s="13"/>
      <c r="J6" s="13"/>
      <c r="K6" s="13"/>
      <c r="L6" s="13"/>
      <c r="M6" s="13"/>
      <c r="N6" s="3"/>
      <c r="O6" s="3"/>
      <c r="P6" s="3"/>
      <c r="Q6" s="3"/>
      <c r="R6" s="3"/>
      <c r="S6" s="3"/>
      <c r="T6" s="3"/>
    </row>
    <row r="7" spans="2:20" s="2" customFormat="1" ht="118.5" customHeight="1" thickBot="1" x14ac:dyDescent="0.2">
      <c r="B7" s="9"/>
      <c r="C7" s="5" t="s">
        <v>48</v>
      </c>
      <c r="D7" s="19" t="s">
        <v>52</v>
      </c>
      <c r="E7" s="22" t="s">
        <v>319</v>
      </c>
      <c r="F7" s="23" t="s">
        <v>320</v>
      </c>
      <c r="G7" s="23" t="s">
        <v>321</v>
      </c>
      <c r="H7" s="23" t="s">
        <v>322</v>
      </c>
      <c r="I7" s="23" t="s">
        <v>323</v>
      </c>
      <c r="J7" s="23" t="s">
        <v>324</v>
      </c>
      <c r="K7" s="23" t="s">
        <v>44</v>
      </c>
      <c r="L7" s="23" t="s">
        <v>10</v>
      </c>
      <c r="M7" s="23" t="s">
        <v>53</v>
      </c>
      <c r="N7" s="4"/>
      <c r="O7" s="4"/>
      <c r="P7" s="4"/>
      <c r="Q7" s="4"/>
      <c r="R7" s="4"/>
      <c r="S7" s="4"/>
      <c r="T7" s="4"/>
    </row>
    <row r="8" spans="2:20" ht="15.75" customHeight="1" thickTop="1" x14ac:dyDescent="0.15">
      <c r="B8" s="108" t="s">
        <v>54</v>
      </c>
      <c r="C8" s="109"/>
      <c r="D8" s="16">
        <v>745</v>
      </c>
      <c r="E8" s="7">
        <v>17</v>
      </c>
      <c r="F8" s="10">
        <v>25</v>
      </c>
      <c r="G8" s="10">
        <v>361</v>
      </c>
      <c r="H8" s="10">
        <v>216</v>
      </c>
      <c r="I8" s="10">
        <v>73</v>
      </c>
      <c r="J8" s="10">
        <v>90</v>
      </c>
      <c r="K8" s="10">
        <v>33</v>
      </c>
      <c r="L8" s="10">
        <v>110</v>
      </c>
      <c r="M8" s="10">
        <v>47</v>
      </c>
      <c r="N8" s="3"/>
      <c r="O8" s="3"/>
      <c r="P8" s="3"/>
      <c r="Q8" s="3"/>
      <c r="R8" s="3"/>
      <c r="S8" s="3"/>
      <c r="T8" s="3"/>
    </row>
    <row r="9" spans="2:20" ht="15.75" customHeight="1" x14ac:dyDescent="0.15">
      <c r="B9" s="110"/>
      <c r="C9" s="111"/>
      <c r="D9" s="18">
        <v>100</v>
      </c>
      <c r="E9" s="8">
        <v>2.2999999999999998</v>
      </c>
      <c r="F9" s="11">
        <v>3.4</v>
      </c>
      <c r="G9" s="11">
        <v>48.5</v>
      </c>
      <c r="H9" s="11">
        <v>29</v>
      </c>
      <c r="I9" s="11">
        <v>9.8000000000000007</v>
      </c>
      <c r="J9" s="11">
        <v>12.1</v>
      </c>
      <c r="K9" s="11">
        <v>4.4000000000000004</v>
      </c>
      <c r="L9" s="11">
        <v>14.8</v>
      </c>
      <c r="M9" s="11">
        <v>6.3</v>
      </c>
      <c r="N9" s="3"/>
      <c r="O9" s="3"/>
      <c r="P9" s="3"/>
      <c r="Q9" s="3"/>
      <c r="R9" s="3"/>
      <c r="S9" s="3"/>
      <c r="T9" s="3"/>
    </row>
    <row r="10" spans="2:20" ht="15.75" customHeight="1" x14ac:dyDescent="0.15">
      <c r="B10" s="116" t="s">
        <v>46</v>
      </c>
      <c r="C10" s="115" t="s">
        <v>2</v>
      </c>
      <c r="D10" s="17">
        <v>245</v>
      </c>
      <c r="E10" s="7">
        <v>5</v>
      </c>
      <c r="F10" s="10">
        <v>11</v>
      </c>
      <c r="G10" s="10">
        <v>74</v>
      </c>
      <c r="H10" s="10">
        <v>77</v>
      </c>
      <c r="I10" s="10">
        <v>20</v>
      </c>
      <c r="J10" s="10">
        <v>31</v>
      </c>
      <c r="K10" s="10">
        <v>14</v>
      </c>
      <c r="L10" s="10">
        <v>55</v>
      </c>
      <c r="M10" s="10">
        <v>16</v>
      </c>
      <c r="N10" s="3"/>
      <c r="O10" s="3"/>
      <c r="P10" s="3"/>
      <c r="Q10" s="3"/>
      <c r="R10" s="3"/>
      <c r="S10" s="3"/>
      <c r="T10" s="3"/>
    </row>
    <row r="11" spans="2:20" ht="15.75" customHeight="1" x14ac:dyDescent="0.15">
      <c r="B11" s="116"/>
      <c r="C11" s="114" t="s">
        <v>0</v>
      </c>
      <c r="D11" s="33">
        <v>100</v>
      </c>
      <c r="E11" s="34">
        <v>2</v>
      </c>
      <c r="F11" s="35">
        <v>4.5</v>
      </c>
      <c r="G11" s="35">
        <v>30.2</v>
      </c>
      <c r="H11" s="35">
        <v>31.4</v>
      </c>
      <c r="I11" s="35">
        <v>8.1999999999999993</v>
      </c>
      <c r="J11" s="35">
        <v>12.7</v>
      </c>
      <c r="K11" s="35">
        <v>5.7</v>
      </c>
      <c r="L11" s="35">
        <v>22.4</v>
      </c>
      <c r="M11" s="35">
        <v>6.5</v>
      </c>
      <c r="N11" s="3"/>
      <c r="O11" s="3"/>
      <c r="P11" s="3"/>
      <c r="Q11" s="3"/>
      <c r="R11" s="3"/>
      <c r="S11" s="3"/>
      <c r="T11" s="3"/>
    </row>
    <row r="12" spans="2:20" ht="15.75" customHeight="1" x14ac:dyDescent="0.15">
      <c r="B12" s="116"/>
      <c r="C12" s="112" t="s">
        <v>3</v>
      </c>
      <c r="D12" s="16">
        <v>491</v>
      </c>
      <c r="E12" s="27">
        <v>12</v>
      </c>
      <c r="F12" s="28">
        <v>14</v>
      </c>
      <c r="G12" s="28">
        <v>282</v>
      </c>
      <c r="H12" s="28">
        <v>137</v>
      </c>
      <c r="I12" s="28">
        <v>53</v>
      </c>
      <c r="J12" s="28">
        <v>59</v>
      </c>
      <c r="K12" s="28">
        <v>18</v>
      </c>
      <c r="L12" s="28">
        <v>53</v>
      </c>
      <c r="M12" s="28">
        <v>31</v>
      </c>
      <c r="N12" s="3"/>
      <c r="O12" s="3"/>
      <c r="P12" s="3"/>
      <c r="Q12" s="3"/>
      <c r="R12" s="3"/>
      <c r="S12" s="3"/>
      <c r="T12" s="3"/>
    </row>
    <row r="13" spans="2:20" ht="15.75" customHeight="1" x14ac:dyDescent="0.15">
      <c r="B13" s="116"/>
      <c r="C13" s="113" t="s">
        <v>0</v>
      </c>
      <c r="D13" s="18">
        <v>100</v>
      </c>
      <c r="E13" s="8">
        <v>2.4</v>
      </c>
      <c r="F13" s="11">
        <v>2.9</v>
      </c>
      <c r="G13" s="11">
        <v>57.4</v>
      </c>
      <c r="H13" s="11">
        <v>27.9</v>
      </c>
      <c r="I13" s="11">
        <v>10.8</v>
      </c>
      <c r="J13" s="11">
        <v>12</v>
      </c>
      <c r="K13" s="11">
        <v>3.7</v>
      </c>
      <c r="L13" s="11">
        <v>10.8</v>
      </c>
      <c r="M13" s="11">
        <v>6.3</v>
      </c>
      <c r="N13" s="3"/>
      <c r="O13" s="3"/>
      <c r="P13" s="3"/>
      <c r="Q13" s="3"/>
      <c r="R13" s="3"/>
      <c r="S13" s="3"/>
      <c r="T13" s="3"/>
    </row>
    <row r="14" spans="2:20" ht="15.75" customHeight="1" x14ac:dyDescent="0.15">
      <c r="B14" s="117" t="s">
        <v>47</v>
      </c>
      <c r="C14" s="112" t="s">
        <v>5</v>
      </c>
      <c r="D14" s="17">
        <v>59</v>
      </c>
      <c r="E14" s="7">
        <v>1</v>
      </c>
      <c r="F14" s="10">
        <v>0</v>
      </c>
      <c r="G14" s="10">
        <v>15</v>
      </c>
      <c r="H14" s="10">
        <v>19</v>
      </c>
      <c r="I14" s="10">
        <v>2</v>
      </c>
      <c r="J14" s="10">
        <v>10</v>
      </c>
      <c r="K14" s="10">
        <v>2</v>
      </c>
      <c r="L14" s="10">
        <v>16</v>
      </c>
      <c r="M14" s="10">
        <v>1</v>
      </c>
      <c r="N14" s="3"/>
      <c r="O14" s="3"/>
      <c r="P14" s="3"/>
      <c r="Q14" s="3"/>
      <c r="R14" s="3"/>
      <c r="S14" s="3"/>
      <c r="T14" s="3"/>
    </row>
    <row r="15" spans="2:20" ht="15.75" customHeight="1" x14ac:dyDescent="0.15">
      <c r="B15" s="116"/>
      <c r="C15" s="114" t="s">
        <v>0</v>
      </c>
      <c r="D15" s="33">
        <v>100</v>
      </c>
      <c r="E15" s="34">
        <v>1.7</v>
      </c>
      <c r="F15" s="35">
        <v>0</v>
      </c>
      <c r="G15" s="35">
        <v>25.4</v>
      </c>
      <c r="H15" s="35">
        <v>32.200000000000003</v>
      </c>
      <c r="I15" s="35">
        <v>3.4</v>
      </c>
      <c r="J15" s="35">
        <v>16.899999999999999</v>
      </c>
      <c r="K15" s="35">
        <v>3.4</v>
      </c>
      <c r="L15" s="35">
        <v>27.1</v>
      </c>
      <c r="M15" s="35">
        <v>1.7</v>
      </c>
      <c r="N15" s="3"/>
      <c r="O15" s="3"/>
      <c r="P15" s="3"/>
      <c r="Q15" s="3"/>
      <c r="R15" s="3"/>
      <c r="S15" s="3"/>
      <c r="T15" s="3"/>
    </row>
    <row r="16" spans="2:20" ht="15.75" customHeight="1" x14ac:dyDescent="0.15">
      <c r="B16" s="116"/>
      <c r="C16" s="112" t="s">
        <v>6</v>
      </c>
      <c r="D16" s="16">
        <v>70</v>
      </c>
      <c r="E16" s="27">
        <v>1</v>
      </c>
      <c r="F16" s="28">
        <v>2</v>
      </c>
      <c r="G16" s="28">
        <v>23</v>
      </c>
      <c r="H16" s="28">
        <v>32</v>
      </c>
      <c r="I16" s="28">
        <v>4</v>
      </c>
      <c r="J16" s="28">
        <v>9</v>
      </c>
      <c r="K16" s="28">
        <v>2</v>
      </c>
      <c r="L16" s="28">
        <v>15</v>
      </c>
      <c r="M16" s="28">
        <v>5</v>
      </c>
      <c r="N16" s="3"/>
      <c r="O16" s="3"/>
      <c r="P16" s="3"/>
      <c r="Q16" s="3"/>
      <c r="R16" s="3"/>
      <c r="S16" s="3"/>
      <c r="T16" s="3"/>
    </row>
    <row r="17" spans="2:20" ht="15.75" customHeight="1" x14ac:dyDescent="0.15">
      <c r="B17" s="116"/>
      <c r="C17" s="114" t="s">
        <v>0</v>
      </c>
      <c r="D17" s="33">
        <v>100</v>
      </c>
      <c r="E17" s="34">
        <v>1.4</v>
      </c>
      <c r="F17" s="35">
        <v>2.9</v>
      </c>
      <c r="G17" s="35">
        <v>32.9</v>
      </c>
      <c r="H17" s="35">
        <v>45.7</v>
      </c>
      <c r="I17" s="35">
        <v>5.7</v>
      </c>
      <c r="J17" s="35">
        <v>12.9</v>
      </c>
      <c r="K17" s="35">
        <v>2.9</v>
      </c>
      <c r="L17" s="35">
        <v>21.4</v>
      </c>
      <c r="M17" s="35">
        <v>7.1</v>
      </c>
      <c r="N17" s="3"/>
      <c r="O17" s="3"/>
      <c r="P17" s="3"/>
      <c r="Q17" s="3"/>
      <c r="R17" s="3"/>
      <c r="S17" s="3"/>
      <c r="T17" s="3"/>
    </row>
    <row r="18" spans="2:20" ht="15.75" customHeight="1" x14ac:dyDescent="0.15">
      <c r="B18" s="116"/>
      <c r="C18" s="112" t="s">
        <v>7</v>
      </c>
      <c r="D18" s="16">
        <v>123</v>
      </c>
      <c r="E18" s="27">
        <v>3</v>
      </c>
      <c r="F18" s="28">
        <v>4</v>
      </c>
      <c r="G18" s="28">
        <v>43</v>
      </c>
      <c r="H18" s="28">
        <v>34</v>
      </c>
      <c r="I18" s="28">
        <v>12</v>
      </c>
      <c r="J18" s="28">
        <v>24</v>
      </c>
      <c r="K18" s="28">
        <v>9</v>
      </c>
      <c r="L18" s="28">
        <v>24</v>
      </c>
      <c r="M18" s="28">
        <v>10</v>
      </c>
      <c r="N18" s="3"/>
      <c r="O18" s="3"/>
      <c r="P18" s="3"/>
      <c r="Q18" s="3"/>
      <c r="R18" s="3"/>
      <c r="S18" s="3"/>
      <c r="T18" s="3"/>
    </row>
    <row r="19" spans="2:20" ht="15.75" customHeight="1" x14ac:dyDescent="0.15">
      <c r="B19" s="116"/>
      <c r="C19" s="114" t="s">
        <v>0</v>
      </c>
      <c r="D19" s="33">
        <v>100</v>
      </c>
      <c r="E19" s="34">
        <v>2.4</v>
      </c>
      <c r="F19" s="35">
        <v>3.3</v>
      </c>
      <c r="G19" s="35">
        <v>35</v>
      </c>
      <c r="H19" s="35">
        <v>27.6</v>
      </c>
      <c r="I19" s="35">
        <v>9.8000000000000007</v>
      </c>
      <c r="J19" s="35">
        <v>19.5</v>
      </c>
      <c r="K19" s="35">
        <v>7.3</v>
      </c>
      <c r="L19" s="35">
        <v>19.5</v>
      </c>
      <c r="M19" s="35">
        <v>8.1</v>
      </c>
      <c r="N19" s="3"/>
      <c r="O19" s="3"/>
      <c r="P19" s="3"/>
      <c r="Q19" s="3"/>
      <c r="R19" s="3"/>
      <c r="S19" s="3"/>
      <c r="T19" s="3"/>
    </row>
    <row r="20" spans="2:20" ht="15.75" customHeight="1" x14ac:dyDescent="0.15">
      <c r="B20" s="116"/>
      <c r="C20" s="112" t="s">
        <v>8</v>
      </c>
      <c r="D20" s="16">
        <v>195</v>
      </c>
      <c r="E20" s="27">
        <v>7</v>
      </c>
      <c r="F20" s="28">
        <v>3</v>
      </c>
      <c r="G20" s="28">
        <v>107</v>
      </c>
      <c r="H20" s="28">
        <v>52</v>
      </c>
      <c r="I20" s="28">
        <v>20</v>
      </c>
      <c r="J20" s="28">
        <v>27</v>
      </c>
      <c r="K20" s="28">
        <v>11</v>
      </c>
      <c r="L20" s="28">
        <v>25</v>
      </c>
      <c r="M20" s="28">
        <v>11</v>
      </c>
      <c r="N20" s="3"/>
      <c r="O20" s="3"/>
      <c r="P20" s="3"/>
      <c r="Q20" s="3"/>
      <c r="R20" s="3"/>
      <c r="S20" s="3"/>
      <c r="T20" s="3"/>
    </row>
    <row r="21" spans="2:20" ht="15.75" customHeight="1" x14ac:dyDescent="0.15">
      <c r="B21" s="116"/>
      <c r="C21" s="114" t="s">
        <v>0</v>
      </c>
      <c r="D21" s="33">
        <v>100</v>
      </c>
      <c r="E21" s="34">
        <v>3.6</v>
      </c>
      <c r="F21" s="35">
        <v>1.5</v>
      </c>
      <c r="G21" s="35">
        <v>54.9</v>
      </c>
      <c r="H21" s="35">
        <v>26.7</v>
      </c>
      <c r="I21" s="35">
        <v>10.3</v>
      </c>
      <c r="J21" s="35">
        <v>13.8</v>
      </c>
      <c r="K21" s="35">
        <v>5.6</v>
      </c>
      <c r="L21" s="35">
        <v>12.8</v>
      </c>
      <c r="M21" s="35">
        <v>5.6</v>
      </c>
      <c r="N21" s="3"/>
      <c r="O21" s="3"/>
      <c r="P21" s="3"/>
      <c r="Q21" s="3"/>
      <c r="R21" s="3"/>
      <c r="S21" s="3"/>
      <c r="T21" s="3"/>
    </row>
    <row r="22" spans="2:20" ht="15.75" customHeight="1" x14ac:dyDescent="0.15">
      <c r="B22" s="116"/>
      <c r="C22" s="112" t="s">
        <v>9</v>
      </c>
      <c r="D22" s="16">
        <v>287</v>
      </c>
      <c r="E22" s="27">
        <v>5</v>
      </c>
      <c r="F22" s="28">
        <v>16</v>
      </c>
      <c r="G22" s="28">
        <v>167</v>
      </c>
      <c r="H22" s="28">
        <v>77</v>
      </c>
      <c r="I22" s="28">
        <v>35</v>
      </c>
      <c r="J22" s="28">
        <v>20</v>
      </c>
      <c r="K22" s="28">
        <v>8</v>
      </c>
      <c r="L22" s="28">
        <v>28</v>
      </c>
      <c r="M22" s="28">
        <v>19</v>
      </c>
      <c r="N22" s="3"/>
      <c r="O22" s="3"/>
      <c r="P22" s="3"/>
      <c r="Q22" s="3"/>
      <c r="R22" s="3"/>
      <c r="S22" s="3"/>
      <c r="T22" s="3"/>
    </row>
    <row r="23" spans="2:20" ht="15.75" customHeight="1" x14ac:dyDescent="0.15">
      <c r="B23" s="118"/>
      <c r="C23" s="113" t="s">
        <v>0</v>
      </c>
      <c r="D23" s="18">
        <v>100</v>
      </c>
      <c r="E23" s="8">
        <v>1.7</v>
      </c>
      <c r="F23" s="11">
        <v>5.6</v>
      </c>
      <c r="G23" s="11">
        <v>58.2</v>
      </c>
      <c r="H23" s="11">
        <v>26.8</v>
      </c>
      <c r="I23" s="11">
        <v>12.2</v>
      </c>
      <c r="J23" s="11">
        <v>7</v>
      </c>
      <c r="K23" s="11">
        <v>2.8</v>
      </c>
      <c r="L23" s="11">
        <v>9.8000000000000007</v>
      </c>
      <c r="M23" s="11">
        <v>6.6</v>
      </c>
      <c r="N23" s="3"/>
      <c r="O23" s="3"/>
      <c r="P23" s="3"/>
      <c r="Q23" s="3"/>
      <c r="R23" s="3"/>
      <c r="S23" s="3"/>
      <c r="T23" s="3"/>
    </row>
    <row r="24" spans="2:20" ht="15.75" customHeight="1" x14ac:dyDescent="0.15">
      <c r="B24" s="3"/>
      <c r="C24" s="3"/>
      <c r="D24" s="3"/>
      <c r="E24" s="3"/>
      <c r="F24" s="3"/>
      <c r="G24" s="3"/>
      <c r="H24" s="3"/>
      <c r="I24" s="3"/>
      <c r="J24" s="3"/>
      <c r="K24" s="3"/>
      <c r="L24" s="3"/>
      <c r="M24" s="3"/>
      <c r="N24" s="3"/>
      <c r="O24" s="3"/>
      <c r="P24" s="3"/>
      <c r="Q24" s="3"/>
      <c r="R24" s="3"/>
      <c r="S24" s="3"/>
      <c r="T24" s="3"/>
    </row>
    <row r="25" spans="2:20" ht="15.75" customHeight="1" x14ac:dyDescent="0.15">
      <c r="B25" s="3"/>
      <c r="C25" s="3"/>
      <c r="D25" s="3"/>
      <c r="E25" s="3"/>
      <c r="F25" s="3"/>
      <c r="G25" s="3"/>
      <c r="H25" s="3"/>
      <c r="I25" s="3"/>
      <c r="J25" s="3"/>
      <c r="K25" s="3"/>
      <c r="L25" s="3"/>
      <c r="M25" s="3"/>
      <c r="N25" s="3"/>
      <c r="O25" s="3"/>
      <c r="P25" s="3"/>
      <c r="Q25" s="3"/>
      <c r="R25" s="3"/>
      <c r="S25" s="3"/>
      <c r="T25" s="3"/>
    </row>
    <row r="26" spans="2:20" ht="15.75" customHeight="1" x14ac:dyDescent="0.15">
      <c r="B26" s="3"/>
      <c r="C26" s="3"/>
      <c r="D26" s="3"/>
      <c r="E26" s="3"/>
      <c r="F26" s="3"/>
      <c r="G26" s="3"/>
      <c r="H26" s="3"/>
      <c r="I26" s="3"/>
      <c r="J26" s="3"/>
      <c r="K26" s="3"/>
      <c r="L26" s="3"/>
      <c r="M26" s="3"/>
      <c r="N26" s="3"/>
      <c r="O26" s="3"/>
      <c r="P26" s="3"/>
      <c r="Q26" s="3"/>
      <c r="R26" s="3"/>
      <c r="S26" s="3"/>
      <c r="T26" s="3"/>
    </row>
    <row r="27" spans="2:20" ht="15.75" customHeight="1" x14ac:dyDescent="0.15">
      <c r="B27" s="3"/>
      <c r="C27" s="3"/>
      <c r="D27" s="3"/>
      <c r="E27" s="3"/>
      <c r="F27" s="3"/>
      <c r="G27" s="3"/>
      <c r="H27" s="3"/>
      <c r="I27" s="3"/>
      <c r="J27" s="3"/>
      <c r="K27" s="3"/>
      <c r="L27" s="3"/>
      <c r="M27" s="3"/>
      <c r="N27" s="3"/>
      <c r="O27" s="3"/>
      <c r="P27" s="3"/>
      <c r="Q27" s="3"/>
      <c r="R27" s="3"/>
      <c r="S27" s="3"/>
      <c r="T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M9">
    <cfRule type="top10" dxfId="2316" priority="2318" rank="1"/>
  </conditionalFormatting>
  <conditionalFormatting sqref="E11:M11">
    <cfRule type="top10" dxfId="2315" priority="2319" rank="1"/>
  </conditionalFormatting>
  <conditionalFormatting sqref="E13:M13">
    <cfRule type="top10" dxfId="2314" priority="2320" rank="1"/>
  </conditionalFormatting>
  <conditionalFormatting sqref="E15:M15">
    <cfRule type="top10" dxfId="2313" priority="2321" rank="1"/>
  </conditionalFormatting>
  <conditionalFormatting sqref="E17:M17">
    <cfRule type="top10" dxfId="2312" priority="2322" rank="1"/>
  </conditionalFormatting>
  <conditionalFormatting sqref="E19:M19">
    <cfRule type="top10" dxfId="2311" priority="2323" rank="1"/>
  </conditionalFormatting>
  <conditionalFormatting sqref="E21:M21">
    <cfRule type="top10" dxfId="2310" priority="2324" rank="1"/>
  </conditionalFormatting>
  <conditionalFormatting sqref="E23:M23">
    <cfRule type="top10" dxfId="2309" priority="2325" rank="1"/>
  </conditionalFormatting>
  <pageMargins left="0.7" right="0.7" top="0.75" bottom="0.75" header="0.3" footer="0.3"/>
  <pageSetup paperSize="9" orientation="landscape" r:id="rId1"/>
  <headerFooter>
    <oddFooter>&amp;C&amp;P</oddFooter>
  </headerFooter>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757</v>
      </c>
    </row>
    <row r="3" spans="2:11" ht="15.75" customHeight="1" x14ac:dyDescent="0.15">
      <c r="B3" s="1" t="s">
        <v>547</v>
      </c>
    </row>
    <row r="4" spans="2:11" ht="15.75" customHeight="1" x14ac:dyDescent="0.15">
      <c r="B4" s="1" t="s">
        <v>765</v>
      </c>
    </row>
    <row r="5" spans="2:11" ht="15.75" customHeight="1" x14ac:dyDescent="0.15">
      <c r="B5" s="1" t="s">
        <v>1294</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754</v>
      </c>
      <c r="F7" s="23" t="s">
        <v>191</v>
      </c>
      <c r="G7" s="23" t="s">
        <v>192</v>
      </c>
      <c r="H7" s="23" t="s">
        <v>193</v>
      </c>
      <c r="I7" s="23" t="s">
        <v>194</v>
      </c>
      <c r="J7" s="23" t="s">
        <v>195</v>
      </c>
      <c r="K7" s="23" t="s">
        <v>53</v>
      </c>
    </row>
    <row r="8" spans="2:11" ht="15.75" customHeight="1" thickTop="1" x14ac:dyDescent="0.15">
      <c r="B8" s="108" t="s">
        <v>428</v>
      </c>
      <c r="C8" s="109"/>
      <c r="D8" s="16">
        <v>5385</v>
      </c>
      <c r="E8" s="46">
        <v>14</v>
      </c>
      <c r="F8" s="28">
        <v>19</v>
      </c>
      <c r="G8" s="28">
        <v>28</v>
      </c>
      <c r="H8" s="28">
        <v>133</v>
      </c>
      <c r="I8" s="28">
        <v>325</v>
      </c>
      <c r="J8" s="28">
        <v>4087</v>
      </c>
      <c r="K8" s="28">
        <v>779</v>
      </c>
    </row>
    <row r="9" spans="2:11" ht="15.75" customHeight="1" x14ac:dyDescent="0.15">
      <c r="B9" s="110"/>
      <c r="C9" s="111"/>
      <c r="D9" s="18">
        <v>100</v>
      </c>
      <c r="E9" s="68">
        <v>0.3</v>
      </c>
      <c r="F9" s="11">
        <v>0.4</v>
      </c>
      <c r="G9" s="11">
        <v>0.5</v>
      </c>
      <c r="H9" s="11">
        <v>2.5</v>
      </c>
      <c r="I9" s="11">
        <v>6</v>
      </c>
      <c r="J9" s="11">
        <v>75.900000000000006</v>
      </c>
      <c r="K9" s="11">
        <v>14.5</v>
      </c>
    </row>
    <row r="10" spans="2:11" ht="15.75" customHeight="1" x14ac:dyDescent="0.15">
      <c r="B10" s="117" t="s">
        <v>429</v>
      </c>
      <c r="C10" s="162" t="s">
        <v>2</v>
      </c>
      <c r="D10" s="16">
        <v>884</v>
      </c>
      <c r="E10" s="46">
        <v>1</v>
      </c>
      <c r="F10" s="28">
        <v>1</v>
      </c>
      <c r="G10" s="28">
        <v>4</v>
      </c>
      <c r="H10" s="28">
        <v>10</v>
      </c>
      <c r="I10" s="28">
        <v>47</v>
      </c>
      <c r="J10" s="28">
        <v>695</v>
      </c>
      <c r="K10" s="28">
        <v>126</v>
      </c>
    </row>
    <row r="11" spans="2:11" ht="15.75" customHeight="1" x14ac:dyDescent="0.15">
      <c r="B11" s="116"/>
      <c r="C11" s="163"/>
      <c r="D11" s="33">
        <v>100</v>
      </c>
      <c r="E11" s="49">
        <v>0.1</v>
      </c>
      <c r="F11" s="35">
        <v>0.1</v>
      </c>
      <c r="G11" s="35">
        <v>0.5</v>
      </c>
      <c r="H11" s="35">
        <v>1.1000000000000001</v>
      </c>
      <c r="I11" s="35">
        <v>5.3</v>
      </c>
      <c r="J11" s="35">
        <v>78.599999999999994</v>
      </c>
      <c r="K11" s="35">
        <v>14.3</v>
      </c>
    </row>
    <row r="12" spans="2:11" ht="15.75" customHeight="1" x14ac:dyDescent="0.15">
      <c r="B12" s="116"/>
      <c r="C12" s="162" t="s">
        <v>3</v>
      </c>
      <c r="D12" s="16">
        <v>4451</v>
      </c>
      <c r="E12" s="46">
        <v>13</v>
      </c>
      <c r="F12" s="28">
        <v>17</v>
      </c>
      <c r="G12" s="28">
        <v>24</v>
      </c>
      <c r="H12" s="28">
        <v>122</v>
      </c>
      <c r="I12" s="28">
        <v>276</v>
      </c>
      <c r="J12" s="28">
        <v>3355</v>
      </c>
      <c r="K12" s="28">
        <v>644</v>
      </c>
    </row>
    <row r="13" spans="2:11" ht="15.75" customHeight="1" x14ac:dyDescent="0.15">
      <c r="B13" s="118"/>
      <c r="C13" s="162"/>
      <c r="D13" s="71">
        <v>100</v>
      </c>
      <c r="E13" s="70">
        <v>0.3</v>
      </c>
      <c r="F13" s="36">
        <v>0.4</v>
      </c>
      <c r="G13" s="36">
        <v>0.5</v>
      </c>
      <c r="H13" s="36">
        <v>2.7</v>
      </c>
      <c r="I13" s="36">
        <v>6.2</v>
      </c>
      <c r="J13" s="36">
        <v>75.400000000000006</v>
      </c>
      <c r="K13" s="36">
        <v>14.5</v>
      </c>
    </row>
    <row r="14" spans="2:11" ht="15.75" customHeight="1" x14ac:dyDescent="0.15">
      <c r="B14" s="117" t="s">
        <v>4</v>
      </c>
      <c r="C14" s="115" t="s">
        <v>430</v>
      </c>
      <c r="D14" s="17">
        <v>60</v>
      </c>
      <c r="E14" s="69">
        <v>0</v>
      </c>
      <c r="F14" s="10">
        <v>0</v>
      </c>
      <c r="G14" s="10">
        <v>0</v>
      </c>
      <c r="H14" s="10">
        <v>0</v>
      </c>
      <c r="I14" s="10">
        <v>3</v>
      </c>
      <c r="J14" s="10">
        <v>49</v>
      </c>
      <c r="K14" s="10">
        <v>8</v>
      </c>
    </row>
    <row r="15" spans="2:11" ht="15.75" customHeight="1" x14ac:dyDescent="0.15">
      <c r="B15" s="116"/>
      <c r="C15" s="159"/>
      <c r="D15" s="33">
        <v>100</v>
      </c>
      <c r="E15" s="49">
        <v>0</v>
      </c>
      <c r="F15" s="35">
        <v>0</v>
      </c>
      <c r="G15" s="35">
        <v>0</v>
      </c>
      <c r="H15" s="35">
        <v>0</v>
      </c>
      <c r="I15" s="35">
        <v>5</v>
      </c>
      <c r="J15" s="35">
        <v>81.7</v>
      </c>
      <c r="K15" s="35">
        <v>13.3</v>
      </c>
    </row>
    <row r="16" spans="2:11" ht="15.75" customHeight="1" x14ac:dyDescent="0.15">
      <c r="B16" s="116"/>
      <c r="C16" s="160" t="s">
        <v>431</v>
      </c>
      <c r="D16" s="16">
        <v>115</v>
      </c>
      <c r="E16" s="46">
        <v>0</v>
      </c>
      <c r="F16" s="28">
        <v>1</v>
      </c>
      <c r="G16" s="28">
        <v>0</v>
      </c>
      <c r="H16" s="28">
        <v>2</v>
      </c>
      <c r="I16" s="28">
        <v>2</v>
      </c>
      <c r="J16" s="28">
        <v>92</v>
      </c>
      <c r="K16" s="28">
        <v>18</v>
      </c>
    </row>
    <row r="17" spans="2:11" ht="15.75" customHeight="1" x14ac:dyDescent="0.15">
      <c r="B17" s="116"/>
      <c r="C17" s="159"/>
      <c r="D17" s="33">
        <v>100</v>
      </c>
      <c r="E17" s="49">
        <v>0</v>
      </c>
      <c r="F17" s="35">
        <v>0.9</v>
      </c>
      <c r="G17" s="35">
        <v>0</v>
      </c>
      <c r="H17" s="35">
        <v>1.7</v>
      </c>
      <c r="I17" s="35">
        <v>1.7</v>
      </c>
      <c r="J17" s="35">
        <v>80</v>
      </c>
      <c r="K17" s="35">
        <v>15.7</v>
      </c>
    </row>
    <row r="18" spans="2:11" ht="15.75" customHeight="1" x14ac:dyDescent="0.15">
      <c r="B18" s="116"/>
      <c r="C18" s="160" t="s">
        <v>432</v>
      </c>
      <c r="D18" s="16">
        <v>220</v>
      </c>
      <c r="E18" s="46">
        <v>0</v>
      </c>
      <c r="F18" s="28">
        <v>1</v>
      </c>
      <c r="G18" s="28">
        <v>2</v>
      </c>
      <c r="H18" s="28">
        <v>2</v>
      </c>
      <c r="I18" s="28">
        <v>6</v>
      </c>
      <c r="J18" s="28">
        <v>175</v>
      </c>
      <c r="K18" s="28">
        <v>34</v>
      </c>
    </row>
    <row r="19" spans="2:11" ht="15.75" customHeight="1" x14ac:dyDescent="0.15">
      <c r="B19" s="116"/>
      <c r="C19" s="159"/>
      <c r="D19" s="33">
        <v>100</v>
      </c>
      <c r="E19" s="49">
        <v>0</v>
      </c>
      <c r="F19" s="35">
        <v>0.5</v>
      </c>
      <c r="G19" s="35">
        <v>0.9</v>
      </c>
      <c r="H19" s="35">
        <v>0.9</v>
      </c>
      <c r="I19" s="35">
        <v>2.7</v>
      </c>
      <c r="J19" s="35">
        <v>79.5</v>
      </c>
      <c r="K19" s="35">
        <v>15.5</v>
      </c>
    </row>
    <row r="20" spans="2:11" ht="15.75" customHeight="1" x14ac:dyDescent="0.15">
      <c r="B20" s="116"/>
      <c r="C20" s="158" t="s">
        <v>433</v>
      </c>
      <c r="D20" s="72">
        <v>470</v>
      </c>
      <c r="E20" s="50">
        <v>1</v>
      </c>
      <c r="F20" s="38">
        <v>3</v>
      </c>
      <c r="G20" s="38">
        <v>0</v>
      </c>
      <c r="H20" s="38">
        <v>8</v>
      </c>
      <c r="I20" s="38">
        <v>30</v>
      </c>
      <c r="J20" s="38">
        <v>343</v>
      </c>
      <c r="K20" s="38">
        <v>85</v>
      </c>
    </row>
    <row r="21" spans="2:11" ht="15.75" customHeight="1" x14ac:dyDescent="0.15">
      <c r="B21" s="116"/>
      <c r="C21" s="159"/>
      <c r="D21" s="33">
        <v>100</v>
      </c>
      <c r="E21" s="49">
        <v>0.2</v>
      </c>
      <c r="F21" s="35">
        <v>0.6</v>
      </c>
      <c r="G21" s="35">
        <v>0</v>
      </c>
      <c r="H21" s="35">
        <v>1.7</v>
      </c>
      <c r="I21" s="35">
        <v>6.4</v>
      </c>
      <c r="J21" s="35">
        <v>73</v>
      </c>
      <c r="K21" s="35">
        <v>18.100000000000001</v>
      </c>
    </row>
    <row r="22" spans="2:11" ht="15.75" customHeight="1" x14ac:dyDescent="0.15">
      <c r="B22" s="116"/>
      <c r="C22" s="158" t="s">
        <v>434</v>
      </c>
      <c r="D22" s="72">
        <v>1101</v>
      </c>
      <c r="E22" s="50">
        <v>4</v>
      </c>
      <c r="F22" s="38">
        <v>4</v>
      </c>
      <c r="G22" s="38">
        <v>5</v>
      </c>
      <c r="H22" s="38">
        <v>35</v>
      </c>
      <c r="I22" s="38">
        <v>74</v>
      </c>
      <c r="J22" s="38">
        <v>790</v>
      </c>
      <c r="K22" s="38">
        <v>189</v>
      </c>
    </row>
    <row r="23" spans="2:11" ht="15.75" customHeight="1" x14ac:dyDescent="0.15">
      <c r="B23" s="116"/>
      <c r="C23" s="159"/>
      <c r="D23" s="33">
        <v>100</v>
      </c>
      <c r="E23" s="49">
        <v>0.4</v>
      </c>
      <c r="F23" s="35">
        <v>0.4</v>
      </c>
      <c r="G23" s="35">
        <v>0.5</v>
      </c>
      <c r="H23" s="35">
        <v>3.2</v>
      </c>
      <c r="I23" s="35">
        <v>6.7</v>
      </c>
      <c r="J23" s="35">
        <v>71.8</v>
      </c>
      <c r="K23" s="35">
        <v>17.2</v>
      </c>
    </row>
    <row r="24" spans="2:11" ht="15.75" customHeight="1" x14ac:dyDescent="0.15">
      <c r="B24" s="116"/>
      <c r="C24" s="158" t="s">
        <v>435</v>
      </c>
      <c r="D24" s="72">
        <v>1684</v>
      </c>
      <c r="E24" s="50">
        <v>4</v>
      </c>
      <c r="F24" s="38">
        <v>6</v>
      </c>
      <c r="G24" s="38">
        <v>14</v>
      </c>
      <c r="H24" s="38">
        <v>56</v>
      </c>
      <c r="I24" s="38">
        <v>123</v>
      </c>
      <c r="J24" s="38">
        <v>1239</v>
      </c>
      <c r="K24" s="38">
        <v>242</v>
      </c>
    </row>
    <row r="25" spans="2:11" ht="15.75" customHeight="1" x14ac:dyDescent="0.15">
      <c r="B25" s="116"/>
      <c r="C25" s="159"/>
      <c r="D25" s="33">
        <v>100</v>
      </c>
      <c r="E25" s="49">
        <v>0.2</v>
      </c>
      <c r="F25" s="35">
        <v>0.4</v>
      </c>
      <c r="G25" s="35">
        <v>0.8</v>
      </c>
      <c r="H25" s="35">
        <v>3.3</v>
      </c>
      <c r="I25" s="35">
        <v>7.3</v>
      </c>
      <c r="J25" s="35">
        <v>73.599999999999994</v>
      </c>
      <c r="K25" s="35">
        <v>14.4</v>
      </c>
    </row>
    <row r="26" spans="2:11" ht="15.75" customHeight="1" x14ac:dyDescent="0.15">
      <c r="B26" s="116"/>
      <c r="C26" s="160" t="s">
        <v>436</v>
      </c>
      <c r="D26" s="16">
        <v>1617</v>
      </c>
      <c r="E26" s="46">
        <v>5</v>
      </c>
      <c r="F26" s="28">
        <v>3</v>
      </c>
      <c r="G26" s="28">
        <v>7</v>
      </c>
      <c r="H26" s="28">
        <v>27</v>
      </c>
      <c r="I26" s="28">
        <v>73</v>
      </c>
      <c r="J26" s="28">
        <v>1313</v>
      </c>
      <c r="K26" s="28">
        <v>189</v>
      </c>
    </row>
    <row r="27" spans="2:11" ht="15.75" customHeight="1" x14ac:dyDescent="0.15">
      <c r="B27" s="118"/>
      <c r="C27" s="161"/>
      <c r="D27" s="18">
        <v>100</v>
      </c>
      <c r="E27" s="68">
        <v>0.3</v>
      </c>
      <c r="F27" s="11">
        <v>0.2</v>
      </c>
      <c r="G27" s="11">
        <v>0.4</v>
      </c>
      <c r="H27" s="11">
        <v>1.7</v>
      </c>
      <c r="I27" s="11">
        <v>4.5</v>
      </c>
      <c r="J27" s="11">
        <v>81.2</v>
      </c>
      <c r="K27" s="11">
        <v>11.7</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902" priority="1381" rank="1"/>
  </conditionalFormatting>
  <conditionalFormatting sqref="E11:K11">
    <cfRule type="top10" dxfId="901" priority="1382" rank="1"/>
  </conditionalFormatting>
  <conditionalFormatting sqref="E13:K13">
    <cfRule type="top10" dxfId="900" priority="1383" rank="1"/>
  </conditionalFormatting>
  <conditionalFormatting sqref="E15:K15">
    <cfRule type="top10" dxfId="899" priority="1384" rank="1"/>
  </conditionalFormatting>
  <conditionalFormatting sqref="E17:K17">
    <cfRule type="top10" dxfId="898" priority="1385" rank="1"/>
  </conditionalFormatting>
  <conditionalFormatting sqref="E19:K19">
    <cfRule type="top10" dxfId="897" priority="1386" rank="1"/>
  </conditionalFormatting>
  <conditionalFormatting sqref="E21:K21">
    <cfRule type="top10" dxfId="896" priority="1387" rank="1"/>
  </conditionalFormatting>
  <conditionalFormatting sqref="E23:K23">
    <cfRule type="top10" dxfId="895" priority="1388" rank="1"/>
  </conditionalFormatting>
  <conditionalFormatting sqref="E25:K25">
    <cfRule type="top10" dxfId="894" priority="1389" rank="1"/>
  </conditionalFormatting>
  <conditionalFormatting sqref="E27:K27">
    <cfRule type="top10" dxfId="893" priority="1390" rank="1"/>
  </conditionalFormatting>
  <pageMargins left="0.7" right="0.7" top="0.75" bottom="0.75" header="0.3" footer="0.3"/>
  <pageSetup paperSize="9" orientation="landscape" r:id="rId1"/>
  <headerFooter>
    <oddFooter>&amp;C&amp;P</oddFooter>
  </headerFooter>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757</v>
      </c>
    </row>
    <row r="3" spans="2:11" ht="15.75" customHeight="1" x14ac:dyDescent="0.15">
      <c r="B3" s="1" t="s">
        <v>547</v>
      </c>
    </row>
    <row r="4" spans="2:11" ht="15.75" customHeight="1" x14ac:dyDescent="0.15">
      <c r="B4" s="1" t="s">
        <v>766</v>
      </c>
    </row>
    <row r="5" spans="2:11" ht="15.75" customHeight="1" x14ac:dyDescent="0.15">
      <c r="B5" s="1" t="s">
        <v>1294</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754</v>
      </c>
      <c r="F7" s="23" t="s">
        <v>191</v>
      </c>
      <c r="G7" s="23" t="s">
        <v>192</v>
      </c>
      <c r="H7" s="23" t="s">
        <v>193</v>
      </c>
      <c r="I7" s="23" t="s">
        <v>194</v>
      </c>
      <c r="J7" s="23" t="s">
        <v>195</v>
      </c>
      <c r="K7" s="23" t="s">
        <v>53</v>
      </c>
    </row>
    <row r="8" spans="2:11" ht="15.75" customHeight="1" thickTop="1" x14ac:dyDescent="0.15">
      <c r="B8" s="108" t="s">
        <v>428</v>
      </c>
      <c r="C8" s="109"/>
      <c r="D8" s="16">
        <v>5385</v>
      </c>
      <c r="E8" s="46">
        <v>9</v>
      </c>
      <c r="F8" s="28">
        <v>8</v>
      </c>
      <c r="G8" s="28">
        <v>13</v>
      </c>
      <c r="H8" s="28">
        <v>59</v>
      </c>
      <c r="I8" s="28">
        <v>483</v>
      </c>
      <c r="J8" s="28">
        <v>4018</v>
      </c>
      <c r="K8" s="28">
        <v>795</v>
      </c>
    </row>
    <row r="9" spans="2:11" ht="15.75" customHeight="1" x14ac:dyDescent="0.15">
      <c r="B9" s="110"/>
      <c r="C9" s="111"/>
      <c r="D9" s="18">
        <v>100</v>
      </c>
      <c r="E9" s="68">
        <v>0.2</v>
      </c>
      <c r="F9" s="11">
        <v>0.1</v>
      </c>
      <c r="G9" s="11">
        <v>0.2</v>
      </c>
      <c r="H9" s="11">
        <v>1.1000000000000001</v>
      </c>
      <c r="I9" s="11">
        <v>9</v>
      </c>
      <c r="J9" s="11">
        <v>74.599999999999994</v>
      </c>
      <c r="K9" s="11">
        <v>14.8</v>
      </c>
    </row>
    <row r="10" spans="2:11" ht="15.75" customHeight="1" x14ac:dyDescent="0.15">
      <c r="B10" s="117" t="s">
        <v>429</v>
      </c>
      <c r="C10" s="162" t="s">
        <v>2</v>
      </c>
      <c r="D10" s="16">
        <v>884</v>
      </c>
      <c r="E10" s="46">
        <v>1</v>
      </c>
      <c r="F10" s="28">
        <v>0</v>
      </c>
      <c r="G10" s="28">
        <v>2</v>
      </c>
      <c r="H10" s="28">
        <v>10</v>
      </c>
      <c r="I10" s="28">
        <v>79</v>
      </c>
      <c r="J10" s="28">
        <v>666</v>
      </c>
      <c r="K10" s="28">
        <v>126</v>
      </c>
    </row>
    <row r="11" spans="2:11" ht="15.75" customHeight="1" x14ac:dyDescent="0.15">
      <c r="B11" s="116"/>
      <c r="C11" s="163"/>
      <c r="D11" s="33">
        <v>100</v>
      </c>
      <c r="E11" s="49">
        <v>0.1</v>
      </c>
      <c r="F11" s="35">
        <v>0</v>
      </c>
      <c r="G11" s="35">
        <v>0.2</v>
      </c>
      <c r="H11" s="35">
        <v>1.1000000000000001</v>
      </c>
      <c r="I11" s="35">
        <v>8.9</v>
      </c>
      <c r="J11" s="35">
        <v>75.3</v>
      </c>
      <c r="K11" s="35">
        <v>14.3</v>
      </c>
    </row>
    <row r="12" spans="2:11" ht="15.75" customHeight="1" x14ac:dyDescent="0.15">
      <c r="B12" s="116"/>
      <c r="C12" s="162" t="s">
        <v>3</v>
      </c>
      <c r="D12" s="16">
        <v>4451</v>
      </c>
      <c r="E12" s="46">
        <v>8</v>
      </c>
      <c r="F12" s="28">
        <v>8</v>
      </c>
      <c r="G12" s="28">
        <v>11</v>
      </c>
      <c r="H12" s="28">
        <v>49</v>
      </c>
      <c r="I12" s="28">
        <v>401</v>
      </c>
      <c r="J12" s="28">
        <v>3314</v>
      </c>
      <c r="K12" s="28">
        <v>660</v>
      </c>
    </row>
    <row r="13" spans="2:11" ht="15.75" customHeight="1" x14ac:dyDescent="0.15">
      <c r="B13" s="118"/>
      <c r="C13" s="162"/>
      <c r="D13" s="71">
        <v>100</v>
      </c>
      <c r="E13" s="70">
        <v>0.2</v>
      </c>
      <c r="F13" s="36">
        <v>0.2</v>
      </c>
      <c r="G13" s="36">
        <v>0.2</v>
      </c>
      <c r="H13" s="36">
        <v>1.1000000000000001</v>
      </c>
      <c r="I13" s="36">
        <v>9</v>
      </c>
      <c r="J13" s="36">
        <v>74.5</v>
      </c>
      <c r="K13" s="36">
        <v>14.8</v>
      </c>
    </row>
    <row r="14" spans="2:11" ht="15.75" customHeight="1" x14ac:dyDescent="0.15">
      <c r="B14" s="117" t="s">
        <v>4</v>
      </c>
      <c r="C14" s="115" t="s">
        <v>430</v>
      </c>
      <c r="D14" s="17">
        <v>60</v>
      </c>
      <c r="E14" s="69">
        <v>0</v>
      </c>
      <c r="F14" s="10">
        <v>0</v>
      </c>
      <c r="G14" s="10">
        <v>0</v>
      </c>
      <c r="H14" s="10">
        <v>0</v>
      </c>
      <c r="I14" s="10">
        <v>3</v>
      </c>
      <c r="J14" s="10">
        <v>49</v>
      </c>
      <c r="K14" s="10">
        <v>8</v>
      </c>
    </row>
    <row r="15" spans="2:11" ht="15.75" customHeight="1" x14ac:dyDescent="0.15">
      <c r="B15" s="116"/>
      <c r="C15" s="159"/>
      <c r="D15" s="33">
        <v>100</v>
      </c>
      <c r="E15" s="49">
        <v>0</v>
      </c>
      <c r="F15" s="35">
        <v>0</v>
      </c>
      <c r="G15" s="35">
        <v>0</v>
      </c>
      <c r="H15" s="35">
        <v>0</v>
      </c>
      <c r="I15" s="35">
        <v>5</v>
      </c>
      <c r="J15" s="35">
        <v>81.7</v>
      </c>
      <c r="K15" s="35">
        <v>13.3</v>
      </c>
    </row>
    <row r="16" spans="2:11" ht="15.75" customHeight="1" x14ac:dyDescent="0.15">
      <c r="B16" s="116"/>
      <c r="C16" s="160" t="s">
        <v>431</v>
      </c>
      <c r="D16" s="16">
        <v>115</v>
      </c>
      <c r="E16" s="46">
        <v>0</v>
      </c>
      <c r="F16" s="28">
        <v>0</v>
      </c>
      <c r="G16" s="28">
        <v>1</v>
      </c>
      <c r="H16" s="28">
        <v>0</v>
      </c>
      <c r="I16" s="28">
        <v>7</v>
      </c>
      <c r="J16" s="28">
        <v>89</v>
      </c>
      <c r="K16" s="28">
        <v>18</v>
      </c>
    </row>
    <row r="17" spans="2:11" ht="15.75" customHeight="1" x14ac:dyDescent="0.15">
      <c r="B17" s="116"/>
      <c r="C17" s="159"/>
      <c r="D17" s="33">
        <v>100</v>
      </c>
      <c r="E17" s="49">
        <v>0</v>
      </c>
      <c r="F17" s="35">
        <v>0</v>
      </c>
      <c r="G17" s="35">
        <v>0.9</v>
      </c>
      <c r="H17" s="35">
        <v>0</v>
      </c>
      <c r="I17" s="35">
        <v>6.1</v>
      </c>
      <c r="J17" s="35">
        <v>77.400000000000006</v>
      </c>
      <c r="K17" s="35">
        <v>15.7</v>
      </c>
    </row>
    <row r="18" spans="2:11" ht="15.75" customHeight="1" x14ac:dyDescent="0.15">
      <c r="B18" s="116"/>
      <c r="C18" s="160" t="s">
        <v>432</v>
      </c>
      <c r="D18" s="16">
        <v>220</v>
      </c>
      <c r="E18" s="46">
        <v>0</v>
      </c>
      <c r="F18" s="28">
        <v>1</v>
      </c>
      <c r="G18" s="28">
        <v>1</v>
      </c>
      <c r="H18" s="28">
        <v>3</v>
      </c>
      <c r="I18" s="28">
        <v>17</v>
      </c>
      <c r="J18" s="28">
        <v>164</v>
      </c>
      <c r="K18" s="28">
        <v>34</v>
      </c>
    </row>
    <row r="19" spans="2:11" ht="15.75" customHeight="1" x14ac:dyDescent="0.15">
      <c r="B19" s="116"/>
      <c r="C19" s="159"/>
      <c r="D19" s="33">
        <v>100</v>
      </c>
      <c r="E19" s="49">
        <v>0</v>
      </c>
      <c r="F19" s="35">
        <v>0.5</v>
      </c>
      <c r="G19" s="35">
        <v>0.5</v>
      </c>
      <c r="H19" s="35">
        <v>1.4</v>
      </c>
      <c r="I19" s="35">
        <v>7.7</v>
      </c>
      <c r="J19" s="35">
        <v>74.5</v>
      </c>
      <c r="K19" s="35">
        <v>15.5</v>
      </c>
    </row>
    <row r="20" spans="2:11" ht="15.75" customHeight="1" x14ac:dyDescent="0.15">
      <c r="B20" s="116"/>
      <c r="C20" s="158" t="s">
        <v>433</v>
      </c>
      <c r="D20" s="72">
        <v>470</v>
      </c>
      <c r="E20" s="50">
        <v>1</v>
      </c>
      <c r="F20" s="38">
        <v>0</v>
      </c>
      <c r="G20" s="38">
        <v>1</v>
      </c>
      <c r="H20" s="38">
        <v>10</v>
      </c>
      <c r="I20" s="38">
        <v>39</v>
      </c>
      <c r="J20" s="38">
        <v>332</v>
      </c>
      <c r="K20" s="38">
        <v>87</v>
      </c>
    </row>
    <row r="21" spans="2:11" ht="15.75" customHeight="1" x14ac:dyDescent="0.15">
      <c r="B21" s="116"/>
      <c r="C21" s="159"/>
      <c r="D21" s="33">
        <v>100</v>
      </c>
      <c r="E21" s="49">
        <v>0.2</v>
      </c>
      <c r="F21" s="35">
        <v>0</v>
      </c>
      <c r="G21" s="35">
        <v>0.2</v>
      </c>
      <c r="H21" s="35">
        <v>2.1</v>
      </c>
      <c r="I21" s="35">
        <v>8.3000000000000007</v>
      </c>
      <c r="J21" s="35">
        <v>70.599999999999994</v>
      </c>
      <c r="K21" s="35">
        <v>18.5</v>
      </c>
    </row>
    <row r="22" spans="2:11" ht="15.75" customHeight="1" x14ac:dyDescent="0.15">
      <c r="B22" s="116"/>
      <c r="C22" s="158" t="s">
        <v>434</v>
      </c>
      <c r="D22" s="72">
        <v>1101</v>
      </c>
      <c r="E22" s="50">
        <v>3</v>
      </c>
      <c r="F22" s="38">
        <v>1</v>
      </c>
      <c r="G22" s="38">
        <v>2</v>
      </c>
      <c r="H22" s="38">
        <v>20</v>
      </c>
      <c r="I22" s="38">
        <v>123</v>
      </c>
      <c r="J22" s="38">
        <v>766</v>
      </c>
      <c r="K22" s="38">
        <v>186</v>
      </c>
    </row>
    <row r="23" spans="2:11" ht="15.75" customHeight="1" x14ac:dyDescent="0.15">
      <c r="B23" s="116"/>
      <c r="C23" s="159"/>
      <c r="D23" s="33">
        <v>100</v>
      </c>
      <c r="E23" s="49">
        <v>0.3</v>
      </c>
      <c r="F23" s="35">
        <v>0.1</v>
      </c>
      <c r="G23" s="35">
        <v>0.2</v>
      </c>
      <c r="H23" s="35">
        <v>1.8</v>
      </c>
      <c r="I23" s="35">
        <v>11.2</v>
      </c>
      <c r="J23" s="35">
        <v>69.599999999999994</v>
      </c>
      <c r="K23" s="35">
        <v>16.899999999999999</v>
      </c>
    </row>
    <row r="24" spans="2:11" ht="15.75" customHeight="1" x14ac:dyDescent="0.15">
      <c r="B24" s="116"/>
      <c r="C24" s="158" t="s">
        <v>435</v>
      </c>
      <c r="D24" s="72">
        <v>1684</v>
      </c>
      <c r="E24" s="50">
        <v>4</v>
      </c>
      <c r="F24" s="38">
        <v>4</v>
      </c>
      <c r="G24" s="38">
        <v>7</v>
      </c>
      <c r="H24" s="38">
        <v>21</v>
      </c>
      <c r="I24" s="38">
        <v>181</v>
      </c>
      <c r="J24" s="38">
        <v>1223</v>
      </c>
      <c r="K24" s="38">
        <v>244</v>
      </c>
    </row>
    <row r="25" spans="2:11" ht="15.75" customHeight="1" x14ac:dyDescent="0.15">
      <c r="B25" s="116"/>
      <c r="C25" s="159"/>
      <c r="D25" s="33">
        <v>100</v>
      </c>
      <c r="E25" s="49">
        <v>0.2</v>
      </c>
      <c r="F25" s="35">
        <v>0.2</v>
      </c>
      <c r="G25" s="35">
        <v>0.4</v>
      </c>
      <c r="H25" s="35">
        <v>1.2</v>
      </c>
      <c r="I25" s="35">
        <v>10.7</v>
      </c>
      <c r="J25" s="35">
        <v>72.599999999999994</v>
      </c>
      <c r="K25" s="35">
        <v>14.5</v>
      </c>
    </row>
    <row r="26" spans="2:11" ht="15.75" customHeight="1" x14ac:dyDescent="0.15">
      <c r="B26" s="116"/>
      <c r="C26" s="160" t="s">
        <v>436</v>
      </c>
      <c r="D26" s="16">
        <v>1617</v>
      </c>
      <c r="E26" s="46">
        <v>1</v>
      </c>
      <c r="F26" s="28">
        <v>2</v>
      </c>
      <c r="G26" s="28">
        <v>1</v>
      </c>
      <c r="H26" s="28">
        <v>5</v>
      </c>
      <c r="I26" s="28">
        <v>90</v>
      </c>
      <c r="J26" s="28">
        <v>1315</v>
      </c>
      <c r="K26" s="28">
        <v>203</v>
      </c>
    </row>
    <row r="27" spans="2:11" ht="15.75" customHeight="1" x14ac:dyDescent="0.15">
      <c r="B27" s="118"/>
      <c r="C27" s="161"/>
      <c r="D27" s="18">
        <v>100</v>
      </c>
      <c r="E27" s="68">
        <v>0.1</v>
      </c>
      <c r="F27" s="11">
        <v>0.1</v>
      </c>
      <c r="G27" s="11">
        <v>0.1</v>
      </c>
      <c r="H27" s="11">
        <v>0.3</v>
      </c>
      <c r="I27" s="11">
        <v>5.6</v>
      </c>
      <c r="J27" s="11">
        <v>81.3</v>
      </c>
      <c r="K27" s="11">
        <v>12.6</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892" priority="1391" rank="1"/>
  </conditionalFormatting>
  <conditionalFormatting sqref="E11:K11">
    <cfRule type="top10" dxfId="891" priority="1392" rank="1"/>
  </conditionalFormatting>
  <conditionalFormatting sqref="E13:K13">
    <cfRule type="top10" dxfId="890" priority="1393" rank="1"/>
  </conditionalFormatting>
  <conditionalFormatting sqref="E15:K15">
    <cfRule type="top10" dxfId="889" priority="1394" rank="1"/>
  </conditionalFormatting>
  <conditionalFormatting sqref="E17:K17">
    <cfRule type="top10" dxfId="888" priority="1395" rank="1"/>
  </conditionalFormatting>
  <conditionalFormatting sqref="E19:K19">
    <cfRule type="top10" dxfId="887" priority="1396" rank="1"/>
  </conditionalFormatting>
  <conditionalFormatting sqref="E21:K21">
    <cfRule type="top10" dxfId="886" priority="1397" rank="1"/>
  </conditionalFormatting>
  <conditionalFormatting sqref="E23:K23">
    <cfRule type="top10" dxfId="885" priority="1398" rank="1"/>
  </conditionalFormatting>
  <conditionalFormatting sqref="E25:K25">
    <cfRule type="top10" dxfId="884" priority="1399" rank="1"/>
  </conditionalFormatting>
  <conditionalFormatting sqref="E27:K27">
    <cfRule type="top10" dxfId="883" priority="1400" rank="1"/>
  </conditionalFormatting>
  <pageMargins left="0.7" right="0.7" top="0.75" bottom="0.75" header="0.3" footer="0.3"/>
  <pageSetup paperSize="9" orientation="landscape" r:id="rId1"/>
  <headerFooter>
    <oddFooter>&amp;C&amp;P</oddFooter>
  </headerFooter>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757</v>
      </c>
    </row>
    <row r="3" spans="2:11" ht="15.75" customHeight="1" x14ac:dyDescent="0.15">
      <c r="B3" s="1" t="s">
        <v>547</v>
      </c>
    </row>
    <row r="4" spans="2:11" ht="15.75" customHeight="1" x14ac:dyDescent="0.15">
      <c r="B4" s="1" t="s">
        <v>767</v>
      </c>
    </row>
    <row r="5" spans="2:11" ht="15.75" customHeight="1" x14ac:dyDescent="0.15">
      <c r="B5" s="1" t="s">
        <v>1294</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755</v>
      </c>
      <c r="F7" s="23" t="s">
        <v>191</v>
      </c>
      <c r="G7" s="23" t="s">
        <v>192</v>
      </c>
      <c r="H7" s="23" t="s">
        <v>193</v>
      </c>
      <c r="I7" s="23" t="s">
        <v>194</v>
      </c>
      <c r="J7" s="23" t="s">
        <v>195</v>
      </c>
      <c r="K7" s="23" t="s">
        <v>53</v>
      </c>
    </row>
    <row r="8" spans="2:11" ht="15.75" customHeight="1" thickTop="1" x14ac:dyDescent="0.15">
      <c r="B8" s="108" t="s">
        <v>428</v>
      </c>
      <c r="C8" s="109"/>
      <c r="D8" s="16">
        <v>5385</v>
      </c>
      <c r="E8" s="46">
        <v>23</v>
      </c>
      <c r="F8" s="28">
        <v>9</v>
      </c>
      <c r="G8" s="28">
        <v>15</v>
      </c>
      <c r="H8" s="28">
        <v>13</v>
      </c>
      <c r="I8" s="28">
        <v>19</v>
      </c>
      <c r="J8" s="28">
        <v>4461</v>
      </c>
      <c r="K8" s="28">
        <v>845</v>
      </c>
    </row>
    <row r="9" spans="2:11" ht="15.75" customHeight="1" x14ac:dyDescent="0.15">
      <c r="B9" s="110"/>
      <c r="C9" s="111"/>
      <c r="D9" s="18">
        <v>100</v>
      </c>
      <c r="E9" s="68">
        <v>0.4</v>
      </c>
      <c r="F9" s="11">
        <v>0.2</v>
      </c>
      <c r="G9" s="11">
        <v>0.3</v>
      </c>
      <c r="H9" s="11">
        <v>0.2</v>
      </c>
      <c r="I9" s="11">
        <v>0.4</v>
      </c>
      <c r="J9" s="11">
        <v>82.8</v>
      </c>
      <c r="K9" s="11">
        <v>15.7</v>
      </c>
    </row>
    <row r="10" spans="2:11" ht="15.75" customHeight="1" x14ac:dyDescent="0.15">
      <c r="B10" s="117" t="s">
        <v>429</v>
      </c>
      <c r="C10" s="162" t="s">
        <v>2</v>
      </c>
      <c r="D10" s="16">
        <v>884</v>
      </c>
      <c r="E10" s="46">
        <v>8</v>
      </c>
      <c r="F10" s="28">
        <v>2</v>
      </c>
      <c r="G10" s="28">
        <v>3</v>
      </c>
      <c r="H10" s="28">
        <v>3</v>
      </c>
      <c r="I10" s="28">
        <v>5</v>
      </c>
      <c r="J10" s="28">
        <v>726</v>
      </c>
      <c r="K10" s="28">
        <v>137</v>
      </c>
    </row>
    <row r="11" spans="2:11" ht="15.75" customHeight="1" x14ac:dyDescent="0.15">
      <c r="B11" s="116"/>
      <c r="C11" s="163"/>
      <c r="D11" s="33">
        <v>100</v>
      </c>
      <c r="E11" s="49">
        <v>0.9</v>
      </c>
      <c r="F11" s="35">
        <v>0.2</v>
      </c>
      <c r="G11" s="35">
        <v>0.3</v>
      </c>
      <c r="H11" s="35">
        <v>0.3</v>
      </c>
      <c r="I11" s="35">
        <v>0.6</v>
      </c>
      <c r="J11" s="35">
        <v>82.1</v>
      </c>
      <c r="K11" s="35">
        <v>15.5</v>
      </c>
    </row>
    <row r="12" spans="2:11" ht="15.75" customHeight="1" x14ac:dyDescent="0.15">
      <c r="B12" s="116"/>
      <c r="C12" s="162" t="s">
        <v>3</v>
      </c>
      <c r="D12" s="16">
        <v>4451</v>
      </c>
      <c r="E12" s="46">
        <v>15</v>
      </c>
      <c r="F12" s="28">
        <v>7</v>
      </c>
      <c r="G12" s="28">
        <v>11</v>
      </c>
      <c r="H12" s="28">
        <v>10</v>
      </c>
      <c r="I12" s="28">
        <v>14</v>
      </c>
      <c r="J12" s="28">
        <v>3694</v>
      </c>
      <c r="K12" s="28">
        <v>700</v>
      </c>
    </row>
    <row r="13" spans="2:11" ht="15.75" customHeight="1" x14ac:dyDescent="0.15">
      <c r="B13" s="118"/>
      <c r="C13" s="162"/>
      <c r="D13" s="71">
        <v>100</v>
      </c>
      <c r="E13" s="70">
        <v>0.3</v>
      </c>
      <c r="F13" s="36">
        <v>0.2</v>
      </c>
      <c r="G13" s="36">
        <v>0.2</v>
      </c>
      <c r="H13" s="36">
        <v>0.2</v>
      </c>
      <c r="I13" s="36">
        <v>0.3</v>
      </c>
      <c r="J13" s="36">
        <v>83</v>
      </c>
      <c r="K13" s="36">
        <v>15.7</v>
      </c>
    </row>
    <row r="14" spans="2:11" ht="15.75" customHeight="1" x14ac:dyDescent="0.15">
      <c r="B14" s="117" t="s">
        <v>4</v>
      </c>
      <c r="C14" s="115" t="s">
        <v>430</v>
      </c>
      <c r="D14" s="17">
        <v>60</v>
      </c>
      <c r="E14" s="69">
        <v>7</v>
      </c>
      <c r="F14" s="10">
        <v>0</v>
      </c>
      <c r="G14" s="10">
        <v>0</v>
      </c>
      <c r="H14" s="10">
        <v>2</v>
      </c>
      <c r="I14" s="10">
        <v>0</v>
      </c>
      <c r="J14" s="10">
        <v>42</v>
      </c>
      <c r="K14" s="10">
        <v>9</v>
      </c>
    </row>
    <row r="15" spans="2:11" ht="15.75" customHeight="1" x14ac:dyDescent="0.15">
      <c r="B15" s="116"/>
      <c r="C15" s="159"/>
      <c r="D15" s="33">
        <v>100</v>
      </c>
      <c r="E15" s="49">
        <v>11.7</v>
      </c>
      <c r="F15" s="35">
        <v>0</v>
      </c>
      <c r="G15" s="35">
        <v>0</v>
      </c>
      <c r="H15" s="35">
        <v>3.3</v>
      </c>
      <c r="I15" s="35">
        <v>0</v>
      </c>
      <c r="J15" s="35">
        <v>70</v>
      </c>
      <c r="K15" s="35">
        <v>15</v>
      </c>
    </row>
    <row r="16" spans="2:11" ht="15.75" customHeight="1" x14ac:dyDescent="0.15">
      <c r="B16" s="116"/>
      <c r="C16" s="160" t="s">
        <v>431</v>
      </c>
      <c r="D16" s="16">
        <v>115</v>
      </c>
      <c r="E16" s="46">
        <v>1</v>
      </c>
      <c r="F16" s="28">
        <v>1</v>
      </c>
      <c r="G16" s="28">
        <v>0</v>
      </c>
      <c r="H16" s="28">
        <v>0</v>
      </c>
      <c r="I16" s="28">
        <v>0</v>
      </c>
      <c r="J16" s="28">
        <v>95</v>
      </c>
      <c r="K16" s="28">
        <v>18</v>
      </c>
    </row>
    <row r="17" spans="2:11" ht="15.75" customHeight="1" x14ac:dyDescent="0.15">
      <c r="B17" s="116"/>
      <c r="C17" s="159"/>
      <c r="D17" s="33">
        <v>100</v>
      </c>
      <c r="E17" s="49">
        <v>0.9</v>
      </c>
      <c r="F17" s="35">
        <v>0.9</v>
      </c>
      <c r="G17" s="35">
        <v>0</v>
      </c>
      <c r="H17" s="35">
        <v>0</v>
      </c>
      <c r="I17" s="35">
        <v>0</v>
      </c>
      <c r="J17" s="35">
        <v>82.6</v>
      </c>
      <c r="K17" s="35">
        <v>15.7</v>
      </c>
    </row>
    <row r="18" spans="2:11" ht="15.75" customHeight="1" x14ac:dyDescent="0.15">
      <c r="B18" s="116"/>
      <c r="C18" s="160" t="s">
        <v>432</v>
      </c>
      <c r="D18" s="16">
        <v>220</v>
      </c>
      <c r="E18" s="46">
        <v>0</v>
      </c>
      <c r="F18" s="28">
        <v>1</v>
      </c>
      <c r="G18" s="28">
        <v>1</v>
      </c>
      <c r="H18" s="28">
        <v>0</v>
      </c>
      <c r="I18" s="28">
        <v>3</v>
      </c>
      <c r="J18" s="28">
        <v>178</v>
      </c>
      <c r="K18" s="28">
        <v>37</v>
      </c>
    </row>
    <row r="19" spans="2:11" ht="15.75" customHeight="1" x14ac:dyDescent="0.15">
      <c r="B19" s="116"/>
      <c r="C19" s="159"/>
      <c r="D19" s="33">
        <v>100</v>
      </c>
      <c r="E19" s="49">
        <v>0</v>
      </c>
      <c r="F19" s="35">
        <v>0.5</v>
      </c>
      <c r="G19" s="35">
        <v>0.5</v>
      </c>
      <c r="H19" s="35">
        <v>0</v>
      </c>
      <c r="I19" s="35">
        <v>1.4</v>
      </c>
      <c r="J19" s="35">
        <v>80.900000000000006</v>
      </c>
      <c r="K19" s="35">
        <v>16.8</v>
      </c>
    </row>
    <row r="20" spans="2:11" ht="15.75" customHeight="1" x14ac:dyDescent="0.15">
      <c r="B20" s="116"/>
      <c r="C20" s="158" t="s">
        <v>433</v>
      </c>
      <c r="D20" s="72">
        <v>470</v>
      </c>
      <c r="E20" s="50">
        <v>3</v>
      </c>
      <c r="F20" s="38">
        <v>3</v>
      </c>
      <c r="G20" s="38">
        <v>0</v>
      </c>
      <c r="H20" s="38">
        <v>1</v>
      </c>
      <c r="I20" s="38">
        <v>1</v>
      </c>
      <c r="J20" s="38">
        <v>373</v>
      </c>
      <c r="K20" s="38">
        <v>89</v>
      </c>
    </row>
    <row r="21" spans="2:11" ht="15.75" customHeight="1" x14ac:dyDescent="0.15">
      <c r="B21" s="116"/>
      <c r="C21" s="159"/>
      <c r="D21" s="33">
        <v>100</v>
      </c>
      <c r="E21" s="49">
        <v>0.6</v>
      </c>
      <c r="F21" s="35">
        <v>0.6</v>
      </c>
      <c r="G21" s="35">
        <v>0</v>
      </c>
      <c r="H21" s="35">
        <v>0.2</v>
      </c>
      <c r="I21" s="35">
        <v>0.2</v>
      </c>
      <c r="J21" s="35">
        <v>79.400000000000006</v>
      </c>
      <c r="K21" s="35">
        <v>18.899999999999999</v>
      </c>
    </row>
    <row r="22" spans="2:11" ht="15.75" customHeight="1" x14ac:dyDescent="0.15">
      <c r="B22" s="116"/>
      <c r="C22" s="158" t="s">
        <v>434</v>
      </c>
      <c r="D22" s="72">
        <v>1101</v>
      </c>
      <c r="E22" s="50">
        <v>5</v>
      </c>
      <c r="F22" s="38">
        <v>3</v>
      </c>
      <c r="G22" s="38">
        <v>3</v>
      </c>
      <c r="H22" s="38">
        <v>4</v>
      </c>
      <c r="I22" s="38">
        <v>5</v>
      </c>
      <c r="J22" s="38">
        <v>883</v>
      </c>
      <c r="K22" s="38">
        <v>198</v>
      </c>
    </row>
    <row r="23" spans="2:11" ht="15.75" customHeight="1" x14ac:dyDescent="0.15">
      <c r="B23" s="116"/>
      <c r="C23" s="159"/>
      <c r="D23" s="33">
        <v>100</v>
      </c>
      <c r="E23" s="49">
        <v>0.5</v>
      </c>
      <c r="F23" s="35">
        <v>0.3</v>
      </c>
      <c r="G23" s="35">
        <v>0.3</v>
      </c>
      <c r="H23" s="35">
        <v>0.4</v>
      </c>
      <c r="I23" s="35">
        <v>0.5</v>
      </c>
      <c r="J23" s="35">
        <v>80.2</v>
      </c>
      <c r="K23" s="35">
        <v>18</v>
      </c>
    </row>
    <row r="24" spans="2:11" ht="15.75" customHeight="1" x14ac:dyDescent="0.15">
      <c r="B24" s="116"/>
      <c r="C24" s="158" t="s">
        <v>435</v>
      </c>
      <c r="D24" s="72">
        <v>1684</v>
      </c>
      <c r="E24" s="50">
        <v>5</v>
      </c>
      <c r="F24" s="38">
        <v>1</v>
      </c>
      <c r="G24" s="38">
        <v>8</v>
      </c>
      <c r="H24" s="38">
        <v>4</v>
      </c>
      <c r="I24" s="38">
        <v>7</v>
      </c>
      <c r="J24" s="38">
        <v>1391</v>
      </c>
      <c r="K24" s="38">
        <v>268</v>
      </c>
    </row>
    <row r="25" spans="2:11" ht="15.75" customHeight="1" x14ac:dyDescent="0.15">
      <c r="B25" s="116"/>
      <c r="C25" s="159"/>
      <c r="D25" s="33">
        <v>100</v>
      </c>
      <c r="E25" s="49">
        <v>0.3</v>
      </c>
      <c r="F25" s="35">
        <v>0.1</v>
      </c>
      <c r="G25" s="35">
        <v>0.5</v>
      </c>
      <c r="H25" s="35">
        <v>0.2</v>
      </c>
      <c r="I25" s="35">
        <v>0.4</v>
      </c>
      <c r="J25" s="35">
        <v>82.6</v>
      </c>
      <c r="K25" s="35">
        <v>15.9</v>
      </c>
    </row>
    <row r="26" spans="2:11" ht="15.75" customHeight="1" x14ac:dyDescent="0.15">
      <c r="B26" s="116"/>
      <c r="C26" s="160" t="s">
        <v>436</v>
      </c>
      <c r="D26" s="16">
        <v>1617</v>
      </c>
      <c r="E26" s="46">
        <v>1</v>
      </c>
      <c r="F26" s="28">
        <v>0</v>
      </c>
      <c r="G26" s="28">
        <v>2</v>
      </c>
      <c r="H26" s="28">
        <v>2</v>
      </c>
      <c r="I26" s="28">
        <v>3</v>
      </c>
      <c r="J26" s="28">
        <v>1399</v>
      </c>
      <c r="K26" s="28">
        <v>210</v>
      </c>
    </row>
    <row r="27" spans="2:11" ht="15.75" customHeight="1" x14ac:dyDescent="0.15">
      <c r="B27" s="118"/>
      <c r="C27" s="161"/>
      <c r="D27" s="18">
        <v>100</v>
      </c>
      <c r="E27" s="68">
        <v>0.1</v>
      </c>
      <c r="F27" s="11">
        <v>0</v>
      </c>
      <c r="G27" s="11">
        <v>0.1</v>
      </c>
      <c r="H27" s="11">
        <v>0.1</v>
      </c>
      <c r="I27" s="11">
        <v>0.2</v>
      </c>
      <c r="J27" s="11">
        <v>86.5</v>
      </c>
      <c r="K27" s="11">
        <v>13</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882" priority="1401" rank="1"/>
  </conditionalFormatting>
  <conditionalFormatting sqref="E11:K11">
    <cfRule type="top10" dxfId="881" priority="1402" rank="1"/>
  </conditionalFormatting>
  <conditionalFormatting sqref="E13:K13">
    <cfRule type="top10" dxfId="880" priority="1403" rank="1"/>
  </conditionalFormatting>
  <conditionalFormatting sqref="E15:K15">
    <cfRule type="top10" dxfId="879" priority="1404" rank="1"/>
  </conditionalFormatting>
  <conditionalFormatting sqref="E17:K17">
    <cfRule type="top10" dxfId="878" priority="1405" rank="1"/>
  </conditionalFormatting>
  <conditionalFormatting sqref="E19:K19">
    <cfRule type="top10" dxfId="877" priority="1406" rank="1"/>
  </conditionalFormatting>
  <conditionalFormatting sqref="E21:K21">
    <cfRule type="top10" dxfId="876" priority="1407" rank="1"/>
  </conditionalFormatting>
  <conditionalFormatting sqref="E23:K23">
    <cfRule type="top10" dxfId="875" priority="1408" rank="1"/>
  </conditionalFormatting>
  <conditionalFormatting sqref="E25:K25">
    <cfRule type="top10" dxfId="874" priority="1409" rank="1"/>
  </conditionalFormatting>
  <conditionalFormatting sqref="E27:K27">
    <cfRule type="top10" dxfId="873" priority="1410" rank="1"/>
  </conditionalFormatting>
  <pageMargins left="0.7" right="0.7" top="0.75" bottom="0.75" header="0.3" footer="0.3"/>
  <pageSetup paperSize="9" orientation="landscape" r:id="rId1"/>
  <headerFooter>
    <oddFooter>&amp;C&amp;P</oddFooter>
  </headerFooter>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771</v>
      </c>
    </row>
    <row r="3" spans="2:15" ht="15.75" customHeight="1" x14ac:dyDescent="0.15">
      <c r="B3" s="1" t="s">
        <v>547</v>
      </c>
    </row>
    <row r="4" spans="2:15" ht="15.75" customHeight="1" x14ac:dyDescent="0.15">
      <c r="B4" s="1" t="s">
        <v>772</v>
      </c>
    </row>
    <row r="5" spans="2:15" ht="15.75" customHeight="1" x14ac:dyDescent="0.15">
      <c r="B5" s="1" t="s">
        <v>773</v>
      </c>
    </row>
    <row r="6" spans="2:15" ht="4.5" customHeight="1" x14ac:dyDescent="0.15">
      <c r="B6" s="12"/>
      <c r="C6" s="6"/>
      <c r="D6" s="15"/>
      <c r="E6" s="73"/>
      <c r="F6" s="13"/>
      <c r="G6" s="13"/>
      <c r="H6" s="13"/>
      <c r="I6" s="13"/>
      <c r="J6" s="13"/>
      <c r="K6" s="13"/>
      <c r="L6" s="13"/>
      <c r="M6" s="13"/>
      <c r="N6" s="13"/>
      <c r="O6" s="13"/>
    </row>
    <row r="7" spans="2:15" s="2" customFormat="1" ht="118.5" customHeight="1" thickBot="1" x14ac:dyDescent="0.2">
      <c r="B7" s="25"/>
      <c r="C7" s="5" t="s">
        <v>427</v>
      </c>
      <c r="D7" s="19" t="s">
        <v>52</v>
      </c>
      <c r="E7" s="22" t="s">
        <v>753</v>
      </c>
      <c r="F7" s="23" t="s">
        <v>168</v>
      </c>
      <c r="G7" s="23" t="s">
        <v>169</v>
      </c>
      <c r="H7" s="23" t="s">
        <v>15</v>
      </c>
      <c r="I7" s="23" t="s">
        <v>110</v>
      </c>
      <c r="J7" s="23" t="s">
        <v>111</v>
      </c>
      <c r="K7" s="23" t="s">
        <v>113</v>
      </c>
      <c r="L7" s="23" t="s">
        <v>170</v>
      </c>
      <c r="M7" s="23" t="s">
        <v>116</v>
      </c>
      <c r="N7" s="23" t="s">
        <v>17</v>
      </c>
      <c r="O7" s="23" t="s">
        <v>53</v>
      </c>
    </row>
    <row r="8" spans="2:15" ht="15.75" customHeight="1" thickTop="1" x14ac:dyDescent="0.15">
      <c r="B8" s="108" t="s">
        <v>428</v>
      </c>
      <c r="C8" s="109"/>
      <c r="D8" s="16">
        <v>624</v>
      </c>
      <c r="E8" s="46">
        <v>317</v>
      </c>
      <c r="F8" s="28">
        <v>344</v>
      </c>
      <c r="G8" s="28">
        <v>152</v>
      </c>
      <c r="H8" s="28">
        <v>119</v>
      </c>
      <c r="I8" s="28">
        <v>142</v>
      </c>
      <c r="J8" s="28">
        <v>17</v>
      </c>
      <c r="K8" s="28">
        <v>32</v>
      </c>
      <c r="L8" s="28">
        <v>207</v>
      </c>
      <c r="M8" s="28">
        <v>64</v>
      </c>
      <c r="N8" s="28">
        <v>29</v>
      </c>
      <c r="O8" s="28">
        <v>29</v>
      </c>
    </row>
    <row r="9" spans="2:15" ht="15.75" customHeight="1" x14ac:dyDescent="0.15">
      <c r="B9" s="110"/>
      <c r="C9" s="111"/>
      <c r="D9" s="18">
        <v>100</v>
      </c>
      <c r="E9" s="68">
        <v>50.8</v>
      </c>
      <c r="F9" s="11">
        <v>55.1</v>
      </c>
      <c r="G9" s="11">
        <v>24.4</v>
      </c>
      <c r="H9" s="11">
        <v>19.100000000000001</v>
      </c>
      <c r="I9" s="11">
        <v>22.8</v>
      </c>
      <c r="J9" s="11">
        <v>2.7</v>
      </c>
      <c r="K9" s="11">
        <v>5.0999999999999996</v>
      </c>
      <c r="L9" s="11">
        <v>33.200000000000003</v>
      </c>
      <c r="M9" s="11">
        <v>10.3</v>
      </c>
      <c r="N9" s="11">
        <v>4.5999999999999996</v>
      </c>
      <c r="O9" s="11">
        <v>4.5999999999999996</v>
      </c>
    </row>
    <row r="10" spans="2:15" ht="15.75" customHeight="1" x14ac:dyDescent="0.15">
      <c r="B10" s="117" t="s">
        <v>429</v>
      </c>
      <c r="C10" s="162" t="s">
        <v>2</v>
      </c>
      <c r="D10" s="16">
        <v>281</v>
      </c>
      <c r="E10" s="46">
        <v>155</v>
      </c>
      <c r="F10" s="28">
        <v>164</v>
      </c>
      <c r="G10" s="28">
        <v>60</v>
      </c>
      <c r="H10" s="28">
        <v>62</v>
      </c>
      <c r="I10" s="28">
        <v>72</v>
      </c>
      <c r="J10" s="28">
        <v>7</v>
      </c>
      <c r="K10" s="28">
        <v>16</v>
      </c>
      <c r="L10" s="28">
        <v>112</v>
      </c>
      <c r="M10" s="28">
        <v>22</v>
      </c>
      <c r="N10" s="28">
        <v>14</v>
      </c>
      <c r="O10" s="28">
        <v>14</v>
      </c>
    </row>
    <row r="11" spans="2:15" ht="15.75" customHeight="1" x14ac:dyDescent="0.15">
      <c r="B11" s="116"/>
      <c r="C11" s="163"/>
      <c r="D11" s="33">
        <v>100</v>
      </c>
      <c r="E11" s="49">
        <v>55.2</v>
      </c>
      <c r="F11" s="35">
        <v>58.4</v>
      </c>
      <c r="G11" s="35">
        <v>21.4</v>
      </c>
      <c r="H11" s="35">
        <v>22.1</v>
      </c>
      <c r="I11" s="35">
        <v>25.6</v>
      </c>
      <c r="J11" s="35">
        <v>2.5</v>
      </c>
      <c r="K11" s="35">
        <v>5.7</v>
      </c>
      <c r="L11" s="35">
        <v>39.9</v>
      </c>
      <c r="M11" s="35">
        <v>7.8</v>
      </c>
      <c r="N11" s="35">
        <v>5</v>
      </c>
      <c r="O11" s="35">
        <v>5</v>
      </c>
    </row>
    <row r="12" spans="2:15" ht="15.75" customHeight="1" x14ac:dyDescent="0.15">
      <c r="B12" s="116"/>
      <c r="C12" s="162" t="s">
        <v>3</v>
      </c>
      <c r="D12" s="16">
        <v>334</v>
      </c>
      <c r="E12" s="46">
        <v>155</v>
      </c>
      <c r="F12" s="28">
        <v>174</v>
      </c>
      <c r="G12" s="28">
        <v>88</v>
      </c>
      <c r="H12" s="28">
        <v>55</v>
      </c>
      <c r="I12" s="28">
        <v>68</v>
      </c>
      <c r="J12" s="28">
        <v>10</v>
      </c>
      <c r="K12" s="28">
        <v>16</v>
      </c>
      <c r="L12" s="28">
        <v>93</v>
      </c>
      <c r="M12" s="28">
        <v>41</v>
      </c>
      <c r="N12" s="28">
        <v>15</v>
      </c>
      <c r="O12" s="28">
        <v>15</v>
      </c>
    </row>
    <row r="13" spans="2:15" ht="15.75" customHeight="1" x14ac:dyDescent="0.15">
      <c r="B13" s="118"/>
      <c r="C13" s="162"/>
      <c r="D13" s="71">
        <v>100</v>
      </c>
      <c r="E13" s="70">
        <v>46.4</v>
      </c>
      <c r="F13" s="36">
        <v>52.1</v>
      </c>
      <c r="G13" s="36">
        <v>26.3</v>
      </c>
      <c r="H13" s="36">
        <v>16.5</v>
      </c>
      <c r="I13" s="36">
        <v>20.399999999999999</v>
      </c>
      <c r="J13" s="36">
        <v>3</v>
      </c>
      <c r="K13" s="36">
        <v>4.8</v>
      </c>
      <c r="L13" s="36">
        <v>27.8</v>
      </c>
      <c r="M13" s="36">
        <v>12.3</v>
      </c>
      <c r="N13" s="36">
        <v>4.5</v>
      </c>
      <c r="O13" s="36">
        <v>4.5</v>
      </c>
    </row>
    <row r="14" spans="2:15" ht="15.75" customHeight="1" x14ac:dyDescent="0.15">
      <c r="B14" s="117" t="s">
        <v>4</v>
      </c>
      <c r="C14" s="115" t="s">
        <v>430</v>
      </c>
      <c r="D14" s="17">
        <v>15</v>
      </c>
      <c r="E14" s="69">
        <v>8</v>
      </c>
      <c r="F14" s="10">
        <v>8</v>
      </c>
      <c r="G14" s="10">
        <v>3</v>
      </c>
      <c r="H14" s="10">
        <v>3</v>
      </c>
      <c r="I14" s="10">
        <v>4</v>
      </c>
      <c r="J14" s="10">
        <v>1</v>
      </c>
      <c r="K14" s="10">
        <v>0</v>
      </c>
      <c r="L14" s="10">
        <v>6</v>
      </c>
      <c r="M14" s="10">
        <v>3</v>
      </c>
      <c r="N14" s="10">
        <v>0</v>
      </c>
      <c r="O14" s="10">
        <v>1</v>
      </c>
    </row>
    <row r="15" spans="2:15" ht="15.75" customHeight="1" x14ac:dyDescent="0.15">
      <c r="B15" s="116"/>
      <c r="C15" s="159"/>
      <c r="D15" s="33">
        <v>100</v>
      </c>
      <c r="E15" s="49">
        <v>53.3</v>
      </c>
      <c r="F15" s="35">
        <v>53.3</v>
      </c>
      <c r="G15" s="35">
        <v>20</v>
      </c>
      <c r="H15" s="35">
        <v>20</v>
      </c>
      <c r="I15" s="35">
        <v>26.7</v>
      </c>
      <c r="J15" s="35">
        <v>6.7</v>
      </c>
      <c r="K15" s="35">
        <v>0</v>
      </c>
      <c r="L15" s="35">
        <v>40</v>
      </c>
      <c r="M15" s="35">
        <v>20</v>
      </c>
      <c r="N15" s="35">
        <v>0</v>
      </c>
      <c r="O15" s="35">
        <v>6.7</v>
      </c>
    </row>
    <row r="16" spans="2:15" ht="15.75" customHeight="1" x14ac:dyDescent="0.15">
      <c r="B16" s="116"/>
      <c r="C16" s="160" t="s">
        <v>431</v>
      </c>
      <c r="D16" s="16">
        <v>41</v>
      </c>
      <c r="E16" s="46">
        <v>28</v>
      </c>
      <c r="F16" s="28">
        <v>22</v>
      </c>
      <c r="G16" s="28">
        <v>2</v>
      </c>
      <c r="H16" s="28">
        <v>9</v>
      </c>
      <c r="I16" s="28">
        <v>16</v>
      </c>
      <c r="J16" s="28">
        <v>0</v>
      </c>
      <c r="K16" s="28">
        <v>2</v>
      </c>
      <c r="L16" s="28">
        <v>17</v>
      </c>
      <c r="M16" s="28">
        <v>2</v>
      </c>
      <c r="N16" s="28">
        <v>0</v>
      </c>
      <c r="O16" s="28">
        <v>4</v>
      </c>
    </row>
    <row r="17" spans="2:15" ht="15.75" customHeight="1" x14ac:dyDescent="0.15">
      <c r="B17" s="116"/>
      <c r="C17" s="159"/>
      <c r="D17" s="33">
        <v>100</v>
      </c>
      <c r="E17" s="49">
        <v>68.3</v>
      </c>
      <c r="F17" s="35">
        <v>53.7</v>
      </c>
      <c r="G17" s="35">
        <v>4.9000000000000004</v>
      </c>
      <c r="H17" s="35">
        <v>22</v>
      </c>
      <c r="I17" s="35">
        <v>39</v>
      </c>
      <c r="J17" s="35">
        <v>0</v>
      </c>
      <c r="K17" s="35">
        <v>4.9000000000000004</v>
      </c>
      <c r="L17" s="35">
        <v>41.5</v>
      </c>
      <c r="M17" s="35">
        <v>4.9000000000000004</v>
      </c>
      <c r="N17" s="35">
        <v>0</v>
      </c>
      <c r="O17" s="35">
        <v>9.8000000000000007</v>
      </c>
    </row>
    <row r="18" spans="2:15" ht="15.75" customHeight="1" x14ac:dyDescent="0.15">
      <c r="B18" s="116"/>
      <c r="C18" s="160" t="s">
        <v>432</v>
      </c>
      <c r="D18" s="16">
        <v>50</v>
      </c>
      <c r="E18" s="46">
        <v>27</v>
      </c>
      <c r="F18" s="28">
        <v>29</v>
      </c>
      <c r="G18" s="28">
        <v>6</v>
      </c>
      <c r="H18" s="28">
        <v>12</v>
      </c>
      <c r="I18" s="28">
        <v>15</v>
      </c>
      <c r="J18" s="28">
        <v>1</v>
      </c>
      <c r="K18" s="28">
        <v>4</v>
      </c>
      <c r="L18" s="28">
        <v>13</v>
      </c>
      <c r="M18" s="28">
        <v>6</v>
      </c>
      <c r="N18" s="28">
        <v>1</v>
      </c>
      <c r="O18" s="28">
        <v>3</v>
      </c>
    </row>
    <row r="19" spans="2:15" ht="15.75" customHeight="1" x14ac:dyDescent="0.15">
      <c r="B19" s="116"/>
      <c r="C19" s="159"/>
      <c r="D19" s="33">
        <v>100</v>
      </c>
      <c r="E19" s="49">
        <v>54</v>
      </c>
      <c r="F19" s="35">
        <v>58</v>
      </c>
      <c r="G19" s="35">
        <v>12</v>
      </c>
      <c r="H19" s="35">
        <v>24</v>
      </c>
      <c r="I19" s="35">
        <v>30</v>
      </c>
      <c r="J19" s="35">
        <v>2</v>
      </c>
      <c r="K19" s="35">
        <v>8</v>
      </c>
      <c r="L19" s="35">
        <v>26</v>
      </c>
      <c r="M19" s="35">
        <v>12</v>
      </c>
      <c r="N19" s="35">
        <v>2</v>
      </c>
      <c r="O19" s="35">
        <v>6</v>
      </c>
    </row>
    <row r="20" spans="2:15" ht="15.75" customHeight="1" x14ac:dyDescent="0.15">
      <c r="B20" s="116"/>
      <c r="C20" s="158" t="s">
        <v>433</v>
      </c>
      <c r="D20" s="72">
        <v>82</v>
      </c>
      <c r="E20" s="50">
        <v>49</v>
      </c>
      <c r="F20" s="38">
        <v>42</v>
      </c>
      <c r="G20" s="38">
        <v>15</v>
      </c>
      <c r="H20" s="38">
        <v>18</v>
      </c>
      <c r="I20" s="38">
        <v>25</v>
      </c>
      <c r="J20" s="38">
        <v>5</v>
      </c>
      <c r="K20" s="38">
        <v>4</v>
      </c>
      <c r="L20" s="38">
        <v>23</v>
      </c>
      <c r="M20" s="38">
        <v>8</v>
      </c>
      <c r="N20" s="38">
        <v>4</v>
      </c>
      <c r="O20" s="38">
        <v>4</v>
      </c>
    </row>
    <row r="21" spans="2:15" ht="15.75" customHeight="1" x14ac:dyDescent="0.15">
      <c r="B21" s="116"/>
      <c r="C21" s="159"/>
      <c r="D21" s="33">
        <v>100</v>
      </c>
      <c r="E21" s="49">
        <v>59.8</v>
      </c>
      <c r="F21" s="35">
        <v>51.2</v>
      </c>
      <c r="G21" s="35">
        <v>18.3</v>
      </c>
      <c r="H21" s="35">
        <v>22</v>
      </c>
      <c r="I21" s="35">
        <v>30.5</v>
      </c>
      <c r="J21" s="35">
        <v>6.1</v>
      </c>
      <c r="K21" s="35">
        <v>4.9000000000000004</v>
      </c>
      <c r="L21" s="35">
        <v>28</v>
      </c>
      <c r="M21" s="35">
        <v>9.8000000000000007</v>
      </c>
      <c r="N21" s="35">
        <v>4.9000000000000004</v>
      </c>
      <c r="O21" s="35">
        <v>4.9000000000000004</v>
      </c>
    </row>
    <row r="22" spans="2:15" ht="15.75" customHeight="1" x14ac:dyDescent="0.15">
      <c r="B22" s="116"/>
      <c r="C22" s="158" t="s">
        <v>434</v>
      </c>
      <c r="D22" s="72">
        <v>129</v>
      </c>
      <c r="E22" s="50">
        <v>73</v>
      </c>
      <c r="F22" s="38">
        <v>68</v>
      </c>
      <c r="G22" s="38">
        <v>36</v>
      </c>
      <c r="H22" s="38">
        <v>25</v>
      </c>
      <c r="I22" s="38">
        <v>31</v>
      </c>
      <c r="J22" s="38">
        <v>3</v>
      </c>
      <c r="K22" s="38">
        <v>6</v>
      </c>
      <c r="L22" s="38">
        <v>48</v>
      </c>
      <c r="M22" s="38">
        <v>5</v>
      </c>
      <c r="N22" s="38">
        <v>6</v>
      </c>
      <c r="O22" s="38">
        <v>6</v>
      </c>
    </row>
    <row r="23" spans="2:15" ht="15.75" customHeight="1" x14ac:dyDescent="0.15">
      <c r="B23" s="116"/>
      <c r="C23" s="159"/>
      <c r="D23" s="33">
        <v>100</v>
      </c>
      <c r="E23" s="49">
        <v>56.6</v>
      </c>
      <c r="F23" s="35">
        <v>52.7</v>
      </c>
      <c r="G23" s="35">
        <v>27.9</v>
      </c>
      <c r="H23" s="35">
        <v>19.399999999999999</v>
      </c>
      <c r="I23" s="35">
        <v>24</v>
      </c>
      <c r="J23" s="35">
        <v>2.2999999999999998</v>
      </c>
      <c r="K23" s="35">
        <v>4.7</v>
      </c>
      <c r="L23" s="35">
        <v>37.200000000000003</v>
      </c>
      <c r="M23" s="35">
        <v>3.9</v>
      </c>
      <c r="N23" s="35">
        <v>4.7</v>
      </c>
      <c r="O23" s="35">
        <v>4.7</v>
      </c>
    </row>
    <row r="24" spans="2:15" ht="15.75" customHeight="1" x14ac:dyDescent="0.15">
      <c r="B24" s="116"/>
      <c r="C24" s="158" t="s">
        <v>435</v>
      </c>
      <c r="D24" s="72">
        <v>176</v>
      </c>
      <c r="E24" s="50">
        <v>77</v>
      </c>
      <c r="F24" s="38">
        <v>97</v>
      </c>
      <c r="G24" s="38">
        <v>55</v>
      </c>
      <c r="H24" s="38">
        <v>18</v>
      </c>
      <c r="I24" s="38">
        <v>24</v>
      </c>
      <c r="J24" s="38">
        <v>5</v>
      </c>
      <c r="K24" s="38">
        <v>9</v>
      </c>
      <c r="L24" s="38">
        <v>61</v>
      </c>
      <c r="M24" s="38">
        <v>26</v>
      </c>
      <c r="N24" s="38">
        <v>8</v>
      </c>
      <c r="O24" s="38">
        <v>6</v>
      </c>
    </row>
    <row r="25" spans="2:15" ht="15.75" customHeight="1" x14ac:dyDescent="0.15">
      <c r="B25" s="116"/>
      <c r="C25" s="159"/>
      <c r="D25" s="33">
        <v>100</v>
      </c>
      <c r="E25" s="49">
        <v>43.8</v>
      </c>
      <c r="F25" s="35">
        <v>55.1</v>
      </c>
      <c r="G25" s="35">
        <v>31.3</v>
      </c>
      <c r="H25" s="35">
        <v>10.199999999999999</v>
      </c>
      <c r="I25" s="35">
        <v>13.6</v>
      </c>
      <c r="J25" s="35">
        <v>2.8</v>
      </c>
      <c r="K25" s="35">
        <v>5.0999999999999996</v>
      </c>
      <c r="L25" s="35">
        <v>34.700000000000003</v>
      </c>
      <c r="M25" s="35">
        <v>14.8</v>
      </c>
      <c r="N25" s="35">
        <v>4.5</v>
      </c>
      <c r="O25" s="35">
        <v>3.4</v>
      </c>
    </row>
    <row r="26" spans="2:15" ht="15.75" customHeight="1" x14ac:dyDescent="0.15">
      <c r="B26" s="116"/>
      <c r="C26" s="160" t="s">
        <v>436</v>
      </c>
      <c r="D26" s="16">
        <v>113</v>
      </c>
      <c r="E26" s="46">
        <v>44</v>
      </c>
      <c r="F26" s="28">
        <v>65</v>
      </c>
      <c r="G26" s="28">
        <v>25</v>
      </c>
      <c r="H26" s="28">
        <v>27</v>
      </c>
      <c r="I26" s="28">
        <v>22</v>
      </c>
      <c r="J26" s="28">
        <v>1</v>
      </c>
      <c r="K26" s="28">
        <v>7</v>
      </c>
      <c r="L26" s="28">
        <v>34</v>
      </c>
      <c r="M26" s="28">
        <v>13</v>
      </c>
      <c r="N26" s="28">
        <v>10</v>
      </c>
      <c r="O26" s="28">
        <v>4</v>
      </c>
    </row>
    <row r="27" spans="2:15" ht="15.75" customHeight="1" x14ac:dyDescent="0.15">
      <c r="B27" s="118"/>
      <c r="C27" s="161"/>
      <c r="D27" s="18">
        <v>100</v>
      </c>
      <c r="E27" s="68">
        <v>38.9</v>
      </c>
      <c r="F27" s="11">
        <v>57.5</v>
      </c>
      <c r="G27" s="11">
        <v>22.1</v>
      </c>
      <c r="H27" s="11">
        <v>23.9</v>
      </c>
      <c r="I27" s="11">
        <v>19.5</v>
      </c>
      <c r="J27" s="11">
        <v>0.9</v>
      </c>
      <c r="K27" s="11">
        <v>6.2</v>
      </c>
      <c r="L27" s="11">
        <v>30.1</v>
      </c>
      <c r="M27" s="11">
        <v>11.5</v>
      </c>
      <c r="N27" s="11">
        <v>8.8000000000000007</v>
      </c>
      <c r="O27" s="11">
        <v>3.5</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O9">
    <cfRule type="top10" dxfId="872" priority="10" rank="1"/>
  </conditionalFormatting>
  <conditionalFormatting sqref="E11:O11">
    <cfRule type="top10" dxfId="871" priority="9" rank="1"/>
  </conditionalFormatting>
  <conditionalFormatting sqref="E13:O13">
    <cfRule type="top10" dxfId="870" priority="8" rank="1"/>
  </conditionalFormatting>
  <conditionalFormatting sqref="E15:O15">
    <cfRule type="top10" dxfId="869" priority="7" rank="1"/>
  </conditionalFormatting>
  <conditionalFormatting sqref="E17:O17">
    <cfRule type="top10" dxfId="868" priority="6" rank="1"/>
  </conditionalFormatting>
  <conditionalFormatting sqref="E19:O19">
    <cfRule type="top10" dxfId="867" priority="5" rank="1"/>
  </conditionalFormatting>
  <conditionalFormatting sqref="E21:O21">
    <cfRule type="top10" dxfId="866" priority="4" rank="1"/>
  </conditionalFormatting>
  <conditionalFormatting sqref="E23:O23">
    <cfRule type="top10" dxfId="865" priority="3" rank="1"/>
  </conditionalFormatting>
  <conditionalFormatting sqref="E25:O25">
    <cfRule type="top10" dxfId="864" priority="2" rank="1"/>
  </conditionalFormatting>
  <conditionalFormatting sqref="E27:O27">
    <cfRule type="top10" dxfId="863" priority="1" rank="1"/>
  </conditionalFormatting>
  <pageMargins left="0.7" right="0.7" top="0.75" bottom="0.75" header="0.3" footer="0.3"/>
  <pageSetup paperSize="9" scale="98" orientation="landscape" r:id="rId1"/>
  <headerFooter>
    <oddFooter>&amp;C&amp;P</oddFooter>
  </headerFooter>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771</v>
      </c>
    </row>
    <row r="3" spans="2:15" ht="15.75" customHeight="1" x14ac:dyDescent="0.15">
      <c r="B3" s="1" t="s">
        <v>547</v>
      </c>
    </row>
    <row r="4" spans="2:15" ht="15.75" customHeight="1" x14ac:dyDescent="0.15">
      <c r="B4" s="1" t="s">
        <v>774</v>
      </c>
    </row>
    <row r="5" spans="2:15" ht="15.75" customHeight="1" x14ac:dyDescent="0.15">
      <c r="B5" s="1" t="s">
        <v>773</v>
      </c>
    </row>
    <row r="6" spans="2:15" ht="4.5" customHeight="1" x14ac:dyDescent="0.15">
      <c r="B6" s="12"/>
      <c r="C6" s="6"/>
      <c r="D6" s="15"/>
      <c r="E6" s="73"/>
      <c r="F6" s="13"/>
      <c r="G6" s="13"/>
      <c r="H6" s="13"/>
      <c r="I6" s="13"/>
      <c r="J6" s="13"/>
      <c r="K6" s="13"/>
      <c r="L6" s="13"/>
      <c r="M6" s="13"/>
      <c r="N6" s="13"/>
      <c r="O6" s="13"/>
    </row>
    <row r="7" spans="2:15" s="2" customFormat="1" ht="118.5" customHeight="1" thickBot="1" x14ac:dyDescent="0.2">
      <c r="B7" s="25"/>
      <c r="C7" s="5" t="s">
        <v>427</v>
      </c>
      <c r="D7" s="19" t="s">
        <v>52</v>
      </c>
      <c r="E7" s="22" t="s">
        <v>768</v>
      </c>
      <c r="F7" s="23" t="s">
        <v>162</v>
      </c>
      <c r="G7" s="23" t="s">
        <v>163</v>
      </c>
      <c r="H7" s="23" t="s">
        <v>164</v>
      </c>
      <c r="I7" s="23" t="s">
        <v>165</v>
      </c>
      <c r="J7" s="23" t="s">
        <v>166</v>
      </c>
      <c r="K7" s="23" t="s">
        <v>115</v>
      </c>
      <c r="L7" s="23" t="s">
        <v>44</v>
      </c>
      <c r="M7" s="23" t="s">
        <v>116</v>
      </c>
      <c r="N7" s="23" t="s">
        <v>17</v>
      </c>
      <c r="O7" s="23" t="s">
        <v>53</v>
      </c>
    </row>
    <row r="8" spans="2:15" ht="15.75" customHeight="1" thickTop="1" x14ac:dyDescent="0.15">
      <c r="B8" s="108" t="s">
        <v>428</v>
      </c>
      <c r="C8" s="109"/>
      <c r="D8" s="16">
        <v>624</v>
      </c>
      <c r="E8" s="46">
        <v>112</v>
      </c>
      <c r="F8" s="28">
        <v>103</v>
      </c>
      <c r="G8" s="28">
        <v>128</v>
      </c>
      <c r="H8" s="28">
        <v>35</v>
      </c>
      <c r="I8" s="28">
        <v>124</v>
      </c>
      <c r="J8" s="28">
        <v>28</v>
      </c>
      <c r="K8" s="28">
        <v>161</v>
      </c>
      <c r="L8" s="28">
        <v>13</v>
      </c>
      <c r="M8" s="28">
        <v>150</v>
      </c>
      <c r="N8" s="28">
        <v>79</v>
      </c>
      <c r="O8" s="28">
        <v>67</v>
      </c>
    </row>
    <row r="9" spans="2:15" ht="15.75" customHeight="1" x14ac:dyDescent="0.15">
      <c r="B9" s="110"/>
      <c r="C9" s="111"/>
      <c r="D9" s="18">
        <v>100</v>
      </c>
      <c r="E9" s="68">
        <v>17.899999999999999</v>
      </c>
      <c r="F9" s="11">
        <v>16.5</v>
      </c>
      <c r="G9" s="11">
        <v>20.5</v>
      </c>
      <c r="H9" s="11">
        <v>5.6</v>
      </c>
      <c r="I9" s="11">
        <v>19.899999999999999</v>
      </c>
      <c r="J9" s="11">
        <v>4.5</v>
      </c>
      <c r="K9" s="11">
        <v>25.8</v>
      </c>
      <c r="L9" s="11">
        <v>2.1</v>
      </c>
      <c r="M9" s="11">
        <v>24</v>
      </c>
      <c r="N9" s="11">
        <v>12.7</v>
      </c>
      <c r="O9" s="11">
        <v>10.7</v>
      </c>
    </row>
    <row r="10" spans="2:15" ht="15.75" customHeight="1" x14ac:dyDescent="0.15">
      <c r="B10" s="117" t="s">
        <v>429</v>
      </c>
      <c r="C10" s="162" t="s">
        <v>2</v>
      </c>
      <c r="D10" s="16">
        <v>281</v>
      </c>
      <c r="E10" s="46">
        <v>45</v>
      </c>
      <c r="F10" s="28">
        <v>34</v>
      </c>
      <c r="G10" s="28">
        <v>64</v>
      </c>
      <c r="H10" s="28">
        <v>13</v>
      </c>
      <c r="I10" s="28">
        <v>56</v>
      </c>
      <c r="J10" s="28">
        <v>14</v>
      </c>
      <c r="K10" s="28">
        <v>84</v>
      </c>
      <c r="L10" s="28">
        <v>5</v>
      </c>
      <c r="M10" s="28">
        <v>64</v>
      </c>
      <c r="N10" s="28">
        <v>33</v>
      </c>
      <c r="O10" s="28">
        <v>33</v>
      </c>
    </row>
    <row r="11" spans="2:15" ht="15.75" customHeight="1" x14ac:dyDescent="0.15">
      <c r="B11" s="116"/>
      <c r="C11" s="163"/>
      <c r="D11" s="33">
        <v>100</v>
      </c>
      <c r="E11" s="49">
        <v>16</v>
      </c>
      <c r="F11" s="35">
        <v>12.1</v>
      </c>
      <c r="G11" s="35">
        <v>22.8</v>
      </c>
      <c r="H11" s="35">
        <v>4.5999999999999996</v>
      </c>
      <c r="I11" s="35">
        <v>19.899999999999999</v>
      </c>
      <c r="J11" s="35">
        <v>5</v>
      </c>
      <c r="K11" s="35">
        <v>29.9</v>
      </c>
      <c r="L11" s="35">
        <v>1.8</v>
      </c>
      <c r="M11" s="35">
        <v>22.8</v>
      </c>
      <c r="N11" s="35">
        <v>11.7</v>
      </c>
      <c r="O11" s="35">
        <v>11.7</v>
      </c>
    </row>
    <row r="12" spans="2:15" ht="15.75" customHeight="1" x14ac:dyDescent="0.15">
      <c r="B12" s="116"/>
      <c r="C12" s="162" t="s">
        <v>3</v>
      </c>
      <c r="D12" s="16">
        <v>334</v>
      </c>
      <c r="E12" s="46">
        <v>66</v>
      </c>
      <c r="F12" s="28">
        <v>67</v>
      </c>
      <c r="G12" s="28">
        <v>63</v>
      </c>
      <c r="H12" s="28">
        <v>22</v>
      </c>
      <c r="I12" s="28">
        <v>67</v>
      </c>
      <c r="J12" s="28">
        <v>13</v>
      </c>
      <c r="K12" s="28">
        <v>75</v>
      </c>
      <c r="L12" s="28">
        <v>8</v>
      </c>
      <c r="M12" s="28">
        <v>82</v>
      </c>
      <c r="N12" s="28">
        <v>46</v>
      </c>
      <c r="O12" s="28">
        <v>34</v>
      </c>
    </row>
    <row r="13" spans="2:15" ht="15.75" customHeight="1" x14ac:dyDescent="0.15">
      <c r="B13" s="118"/>
      <c r="C13" s="162"/>
      <c r="D13" s="71">
        <v>100</v>
      </c>
      <c r="E13" s="70">
        <v>19.8</v>
      </c>
      <c r="F13" s="36">
        <v>20.100000000000001</v>
      </c>
      <c r="G13" s="36">
        <v>18.899999999999999</v>
      </c>
      <c r="H13" s="36">
        <v>6.6</v>
      </c>
      <c r="I13" s="36">
        <v>20.100000000000001</v>
      </c>
      <c r="J13" s="36">
        <v>3.9</v>
      </c>
      <c r="K13" s="36">
        <v>22.5</v>
      </c>
      <c r="L13" s="36">
        <v>2.4</v>
      </c>
      <c r="M13" s="36">
        <v>24.6</v>
      </c>
      <c r="N13" s="36">
        <v>13.8</v>
      </c>
      <c r="O13" s="36">
        <v>10.199999999999999</v>
      </c>
    </row>
    <row r="14" spans="2:15" ht="15.75" customHeight="1" x14ac:dyDescent="0.15">
      <c r="B14" s="117" t="s">
        <v>4</v>
      </c>
      <c r="C14" s="115" t="s">
        <v>430</v>
      </c>
      <c r="D14" s="17">
        <v>15</v>
      </c>
      <c r="E14" s="69">
        <v>4</v>
      </c>
      <c r="F14" s="10">
        <v>0</v>
      </c>
      <c r="G14" s="10">
        <v>1</v>
      </c>
      <c r="H14" s="10">
        <v>0</v>
      </c>
      <c r="I14" s="10">
        <v>2</v>
      </c>
      <c r="J14" s="10">
        <v>1</v>
      </c>
      <c r="K14" s="10">
        <v>2</v>
      </c>
      <c r="L14" s="10">
        <v>0</v>
      </c>
      <c r="M14" s="10">
        <v>3</v>
      </c>
      <c r="N14" s="10">
        <v>4</v>
      </c>
      <c r="O14" s="10">
        <v>1</v>
      </c>
    </row>
    <row r="15" spans="2:15" ht="15.75" customHeight="1" x14ac:dyDescent="0.15">
      <c r="B15" s="116"/>
      <c r="C15" s="159"/>
      <c r="D15" s="33">
        <v>100</v>
      </c>
      <c r="E15" s="49">
        <v>26.7</v>
      </c>
      <c r="F15" s="35">
        <v>0</v>
      </c>
      <c r="G15" s="35">
        <v>6.7</v>
      </c>
      <c r="H15" s="35">
        <v>0</v>
      </c>
      <c r="I15" s="35">
        <v>13.3</v>
      </c>
      <c r="J15" s="35">
        <v>6.7</v>
      </c>
      <c r="K15" s="35">
        <v>13.3</v>
      </c>
      <c r="L15" s="35">
        <v>0</v>
      </c>
      <c r="M15" s="35">
        <v>20</v>
      </c>
      <c r="N15" s="35">
        <v>26.7</v>
      </c>
      <c r="O15" s="35">
        <v>6.7</v>
      </c>
    </row>
    <row r="16" spans="2:15" ht="15.75" customHeight="1" x14ac:dyDescent="0.15">
      <c r="B16" s="116"/>
      <c r="C16" s="160" t="s">
        <v>431</v>
      </c>
      <c r="D16" s="16">
        <v>41</v>
      </c>
      <c r="E16" s="46">
        <v>7</v>
      </c>
      <c r="F16" s="28">
        <v>7</v>
      </c>
      <c r="G16" s="28">
        <v>10</v>
      </c>
      <c r="H16" s="28">
        <v>1</v>
      </c>
      <c r="I16" s="28">
        <v>13</v>
      </c>
      <c r="J16" s="28">
        <v>2</v>
      </c>
      <c r="K16" s="28">
        <v>14</v>
      </c>
      <c r="L16" s="28">
        <v>1</v>
      </c>
      <c r="M16" s="28">
        <v>5</v>
      </c>
      <c r="N16" s="28">
        <v>3</v>
      </c>
      <c r="O16" s="28">
        <v>7</v>
      </c>
    </row>
    <row r="17" spans="2:15" ht="15.75" customHeight="1" x14ac:dyDescent="0.15">
      <c r="B17" s="116"/>
      <c r="C17" s="159"/>
      <c r="D17" s="33">
        <v>100</v>
      </c>
      <c r="E17" s="49">
        <v>17.100000000000001</v>
      </c>
      <c r="F17" s="35">
        <v>17.100000000000001</v>
      </c>
      <c r="G17" s="35">
        <v>24.4</v>
      </c>
      <c r="H17" s="35">
        <v>2.4</v>
      </c>
      <c r="I17" s="35">
        <v>31.7</v>
      </c>
      <c r="J17" s="35">
        <v>4.9000000000000004</v>
      </c>
      <c r="K17" s="35">
        <v>34.1</v>
      </c>
      <c r="L17" s="35">
        <v>2.4</v>
      </c>
      <c r="M17" s="35">
        <v>12.2</v>
      </c>
      <c r="N17" s="35">
        <v>7.3</v>
      </c>
      <c r="O17" s="35">
        <v>17.100000000000001</v>
      </c>
    </row>
    <row r="18" spans="2:15" ht="15.75" customHeight="1" x14ac:dyDescent="0.15">
      <c r="B18" s="116"/>
      <c r="C18" s="160" t="s">
        <v>432</v>
      </c>
      <c r="D18" s="16">
        <v>50</v>
      </c>
      <c r="E18" s="46">
        <v>9</v>
      </c>
      <c r="F18" s="28">
        <v>6</v>
      </c>
      <c r="G18" s="28">
        <v>11</v>
      </c>
      <c r="H18" s="28">
        <v>1</v>
      </c>
      <c r="I18" s="28">
        <v>11</v>
      </c>
      <c r="J18" s="28">
        <v>1</v>
      </c>
      <c r="K18" s="28">
        <v>12</v>
      </c>
      <c r="L18" s="28">
        <v>1</v>
      </c>
      <c r="M18" s="28">
        <v>12</v>
      </c>
      <c r="N18" s="28">
        <v>3</v>
      </c>
      <c r="O18" s="28">
        <v>8</v>
      </c>
    </row>
    <row r="19" spans="2:15" ht="15.75" customHeight="1" x14ac:dyDescent="0.15">
      <c r="B19" s="116"/>
      <c r="C19" s="159"/>
      <c r="D19" s="33">
        <v>100</v>
      </c>
      <c r="E19" s="49">
        <v>18</v>
      </c>
      <c r="F19" s="35">
        <v>12</v>
      </c>
      <c r="G19" s="35">
        <v>22</v>
      </c>
      <c r="H19" s="35">
        <v>2</v>
      </c>
      <c r="I19" s="35">
        <v>22</v>
      </c>
      <c r="J19" s="35">
        <v>2</v>
      </c>
      <c r="K19" s="35">
        <v>24</v>
      </c>
      <c r="L19" s="35">
        <v>2</v>
      </c>
      <c r="M19" s="35">
        <v>24</v>
      </c>
      <c r="N19" s="35">
        <v>6</v>
      </c>
      <c r="O19" s="35">
        <v>16</v>
      </c>
    </row>
    <row r="20" spans="2:15" ht="15.75" customHeight="1" x14ac:dyDescent="0.15">
      <c r="B20" s="116"/>
      <c r="C20" s="158" t="s">
        <v>433</v>
      </c>
      <c r="D20" s="72">
        <v>82</v>
      </c>
      <c r="E20" s="50">
        <v>16</v>
      </c>
      <c r="F20" s="38">
        <v>12</v>
      </c>
      <c r="G20" s="38">
        <v>14</v>
      </c>
      <c r="H20" s="38">
        <v>6</v>
      </c>
      <c r="I20" s="38">
        <v>18</v>
      </c>
      <c r="J20" s="38">
        <v>4</v>
      </c>
      <c r="K20" s="38">
        <v>19</v>
      </c>
      <c r="L20" s="38">
        <v>0</v>
      </c>
      <c r="M20" s="38">
        <v>22</v>
      </c>
      <c r="N20" s="38">
        <v>10</v>
      </c>
      <c r="O20" s="38">
        <v>9</v>
      </c>
    </row>
    <row r="21" spans="2:15" ht="15.75" customHeight="1" x14ac:dyDescent="0.15">
      <c r="B21" s="116"/>
      <c r="C21" s="159"/>
      <c r="D21" s="33">
        <v>100</v>
      </c>
      <c r="E21" s="49">
        <v>19.5</v>
      </c>
      <c r="F21" s="35">
        <v>14.6</v>
      </c>
      <c r="G21" s="35">
        <v>17.100000000000001</v>
      </c>
      <c r="H21" s="35">
        <v>7.3</v>
      </c>
      <c r="I21" s="35">
        <v>22</v>
      </c>
      <c r="J21" s="35">
        <v>4.9000000000000004</v>
      </c>
      <c r="K21" s="35">
        <v>23.2</v>
      </c>
      <c r="L21" s="35">
        <v>0</v>
      </c>
      <c r="M21" s="35">
        <v>26.8</v>
      </c>
      <c r="N21" s="35">
        <v>12.2</v>
      </c>
      <c r="O21" s="35">
        <v>11</v>
      </c>
    </row>
    <row r="22" spans="2:15" ht="15.75" customHeight="1" x14ac:dyDescent="0.15">
      <c r="B22" s="116"/>
      <c r="C22" s="158" t="s">
        <v>434</v>
      </c>
      <c r="D22" s="72">
        <v>129</v>
      </c>
      <c r="E22" s="50">
        <v>28</v>
      </c>
      <c r="F22" s="38">
        <v>23</v>
      </c>
      <c r="G22" s="38">
        <v>32</v>
      </c>
      <c r="H22" s="38">
        <v>11</v>
      </c>
      <c r="I22" s="38">
        <v>22</v>
      </c>
      <c r="J22" s="38">
        <v>7</v>
      </c>
      <c r="K22" s="38">
        <v>37</v>
      </c>
      <c r="L22" s="38">
        <v>2</v>
      </c>
      <c r="M22" s="38">
        <v>33</v>
      </c>
      <c r="N22" s="38">
        <v>15</v>
      </c>
      <c r="O22" s="38">
        <v>13</v>
      </c>
    </row>
    <row r="23" spans="2:15" ht="15.75" customHeight="1" x14ac:dyDescent="0.15">
      <c r="B23" s="116"/>
      <c r="C23" s="159"/>
      <c r="D23" s="33">
        <v>100</v>
      </c>
      <c r="E23" s="49">
        <v>21.7</v>
      </c>
      <c r="F23" s="35">
        <v>17.8</v>
      </c>
      <c r="G23" s="35">
        <v>24.8</v>
      </c>
      <c r="H23" s="35">
        <v>8.5</v>
      </c>
      <c r="I23" s="35">
        <v>17.100000000000001</v>
      </c>
      <c r="J23" s="35">
        <v>5.4</v>
      </c>
      <c r="K23" s="35">
        <v>28.7</v>
      </c>
      <c r="L23" s="35">
        <v>1.6</v>
      </c>
      <c r="M23" s="35">
        <v>25.6</v>
      </c>
      <c r="N23" s="35">
        <v>11.6</v>
      </c>
      <c r="O23" s="35">
        <v>10.1</v>
      </c>
    </row>
    <row r="24" spans="2:15" ht="15.75" customHeight="1" x14ac:dyDescent="0.15">
      <c r="B24" s="116"/>
      <c r="C24" s="158" t="s">
        <v>435</v>
      </c>
      <c r="D24" s="72">
        <v>176</v>
      </c>
      <c r="E24" s="50">
        <v>25</v>
      </c>
      <c r="F24" s="38">
        <v>30</v>
      </c>
      <c r="G24" s="38">
        <v>37</v>
      </c>
      <c r="H24" s="38">
        <v>11</v>
      </c>
      <c r="I24" s="38">
        <v>26</v>
      </c>
      <c r="J24" s="38">
        <v>6</v>
      </c>
      <c r="K24" s="38">
        <v>39</v>
      </c>
      <c r="L24" s="38">
        <v>7</v>
      </c>
      <c r="M24" s="38">
        <v>41</v>
      </c>
      <c r="N24" s="38">
        <v>25</v>
      </c>
      <c r="O24" s="38">
        <v>17</v>
      </c>
    </row>
    <row r="25" spans="2:15" ht="15.75" customHeight="1" x14ac:dyDescent="0.15">
      <c r="B25" s="116"/>
      <c r="C25" s="159"/>
      <c r="D25" s="33">
        <v>100</v>
      </c>
      <c r="E25" s="49">
        <v>14.2</v>
      </c>
      <c r="F25" s="35">
        <v>17</v>
      </c>
      <c r="G25" s="35">
        <v>21</v>
      </c>
      <c r="H25" s="35">
        <v>6.3</v>
      </c>
      <c r="I25" s="35">
        <v>14.8</v>
      </c>
      <c r="J25" s="35">
        <v>3.4</v>
      </c>
      <c r="K25" s="35">
        <v>22.2</v>
      </c>
      <c r="L25" s="35">
        <v>4</v>
      </c>
      <c r="M25" s="35">
        <v>23.3</v>
      </c>
      <c r="N25" s="35">
        <v>14.2</v>
      </c>
      <c r="O25" s="35">
        <v>9.6999999999999993</v>
      </c>
    </row>
    <row r="26" spans="2:15" ht="15.75" customHeight="1" x14ac:dyDescent="0.15">
      <c r="B26" s="116"/>
      <c r="C26" s="160" t="s">
        <v>436</v>
      </c>
      <c r="D26" s="16">
        <v>113</v>
      </c>
      <c r="E26" s="46">
        <v>21</v>
      </c>
      <c r="F26" s="28">
        <v>22</v>
      </c>
      <c r="G26" s="28">
        <v>20</v>
      </c>
      <c r="H26" s="28">
        <v>5</v>
      </c>
      <c r="I26" s="28">
        <v>29</v>
      </c>
      <c r="J26" s="28">
        <v>6</v>
      </c>
      <c r="K26" s="28">
        <v>33</v>
      </c>
      <c r="L26" s="28">
        <v>2</v>
      </c>
      <c r="M26" s="28">
        <v>28</v>
      </c>
      <c r="N26" s="28">
        <v>18</v>
      </c>
      <c r="O26" s="28">
        <v>11</v>
      </c>
    </row>
    <row r="27" spans="2:15" ht="15.75" customHeight="1" x14ac:dyDescent="0.15">
      <c r="B27" s="118"/>
      <c r="C27" s="161"/>
      <c r="D27" s="18">
        <v>100</v>
      </c>
      <c r="E27" s="68">
        <v>18.600000000000001</v>
      </c>
      <c r="F27" s="11">
        <v>19.5</v>
      </c>
      <c r="G27" s="11">
        <v>17.7</v>
      </c>
      <c r="H27" s="11">
        <v>4.4000000000000004</v>
      </c>
      <c r="I27" s="11">
        <v>25.7</v>
      </c>
      <c r="J27" s="11">
        <v>5.3</v>
      </c>
      <c r="K27" s="11">
        <v>29.2</v>
      </c>
      <c r="L27" s="11">
        <v>1.8</v>
      </c>
      <c r="M27" s="11">
        <v>24.8</v>
      </c>
      <c r="N27" s="11">
        <v>15.9</v>
      </c>
      <c r="O27" s="11">
        <v>9.6999999999999993</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O9">
    <cfRule type="top10" dxfId="862" priority="10" rank="1"/>
  </conditionalFormatting>
  <conditionalFormatting sqref="E11:O11">
    <cfRule type="top10" dxfId="861" priority="9" rank="1"/>
  </conditionalFormatting>
  <conditionalFormatting sqref="E13:O13">
    <cfRule type="top10" dxfId="860" priority="8" rank="1"/>
  </conditionalFormatting>
  <conditionalFormatting sqref="E15:O15">
    <cfRule type="top10" dxfId="859" priority="7" rank="1"/>
  </conditionalFormatting>
  <conditionalFormatting sqref="E17:O17">
    <cfRule type="top10" dxfId="858" priority="6" rank="1"/>
  </conditionalFormatting>
  <conditionalFormatting sqref="E19:O19">
    <cfRule type="top10" dxfId="857" priority="5" rank="1"/>
  </conditionalFormatting>
  <conditionalFormatting sqref="E21:O21">
    <cfRule type="top10" dxfId="856" priority="4" rank="1"/>
  </conditionalFormatting>
  <conditionalFormatting sqref="E23:O23">
    <cfRule type="top10" dxfId="855" priority="3" rank="1"/>
  </conditionalFormatting>
  <conditionalFormatting sqref="E25:O25">
    <cfRule type="top10" dxfId="854" priority="2" rank="1"/>
  </conditionalFormatting>
  <conditionalFormatting sqref="E27:O27">
    <cfRule type="top10" dxfId="853" priority="1" rank="1"/>
  </conditionalFormatting>
  <pageMargins left="0.7" right="0.7" top="0.75" bottom="0.75" header="0.3" footer="0.3"/>
  <pageSetup paperSize="9" scale="98" orientation="landscape" r:id="rId1"/>
  <headerFooter>
    <oddFooter>&amp;C&amp;P</oddFooter>
  </headerFooter>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4" ht="15.75" customHeight="1" x14ac:dyDescent="0.15">
      <c r="B2" s="1" t="s">
        <v>771</v>
      </c>
    </row>
    <row r="3" spans="2:14" ht="15.75" customHeight="1" x14ac:dyDescent="0.15">
      <c r="B3" s="1" t="s">
        <v>547</v>
      </c>
    </row>
    <row r="4" spans="2:14" ht="15.75" customHeight="1" x14ac:dyDescent="0.15">
      <c r="B4" s="1" t="s">
        <v>775</v>
      </c>
    </row>
    <row r="5" spans="2:14" ht="15.75" customHeight="1" x14ac:dyDescent="0.15">
      <c r="B5" s="1" t="s">
        <v>773</v>
      </c>
    </row>
    <row r="6" spans="2:14" ht="4.5" customHeight="1" x14ac:dyDescent="0.15">
      <c r="B6" s="12"/>
      <c r="C6" s="6"/>
      <c r="D6" s="15"/>
      <c r="E6" s="73"/>
      <c r="F6" s="13"/>
      <c r="G6" s="13"/>
      <c r="H6" s="13"/>
      <c r="I6" s="13"/>
      <c r="J6" s="13"/>
      <c r="K6" s="13"/>
      <c r="L6" s="13"/>
      <c r="M6" s="13"/>
      <c r="N6" s="13"/>
    </row>
    <row r="7" spans="2:14" s="2" customFormat="1" ht="118.5" customHeight="1" thickBot="1" x14ac:dyDescent="0.2">
      <c r="B7" s="25"/>
      <c r="C7" s="5" t="s">
        <v>427</v>
      </c>
      <c r="D7" s="19" t="s">
        <v>52</v>
      </c>
      <c r="E7" s="22" t="s">
        <v>769</v>
      </c>
      <c r="F7" s="23" t="s">
        <v>777</v>
      </c>
      <c r="G7" s="23" t="s">
        <v>778</v>
      </c>
      <c r="H7" s="23" t="s">
        <v>186</v>
      </c>
      <c r="I7" s="23" t="s">
        <v>11</v>
      </c>
      <c r="J7" s="23" t="s">
        <v>187</v>
      </c>
      <c r="K7" s="23" t="s">
        <v>188</v>
      </c>
      <c r="L7" s="23" t="s">
        <v>189</v>
      </c>
      <c r="M7" s="23" t="s">
        <v>44</v>
      </c>
      <c r="N7" s="23" t="s">
        <v>53</v>
      </c>
    </row>
    <row r="8" spans="2:14" ht="15.75" customHeight="1" thickTop="1" x14ac:dyDescent="0.15">
      <c r="B8" s="108" t="s">
        <v>428</v>
      </c>
      <c r="C8" s="109"/>
      <c r="D8" s="16">
        <v>624</v>
      </c>
      <c r="E8" s="46">
        <v>483</v>
      </c>
      <c r="F8" s="28">
        <v>10</v>
      </c>
      <c r="G8" s="28">
        <v>0</v>
      </c>
      <c r="H8" s="28">
        <v>7</v>
      </c>
      <c r="I8" s="28">
        <v>3</v>
      </c>
      <c r="J8" s="28">
        <v>9</v>
      </c>
      <c r="K8" s="28">
        <v>10</v>
      </c>
      <c r="L8" s="28">
        <v>37</v>
      </c>
      <c r="M8" s="28">
        <v>21</v>
      </c>
      <c r="N8" s="28">
        <v>44</v>
      </c>
    </row>
    <row r="9" spans="2:14" ht="15.75" customHeight="1" x14ac:dyDescent="0.15">
      <c r="B9" s="110"/>
      <c r="C9" s="111"/>
      <c r="D9" s="18">
        <v>100</v>
      </c>
      <c r="E9" s="68">
        <v>77.400000000000006</v>
      </c>
      <c r="F9" s="11">
        <v>1.6</v>
      </c>
      <c r="G9" s="11">
        <v>0</v>
      </c>
      <c r="H9" s="11">
        <v>1.1000000000000001</v>
      </c>
      <c r="I9" s="11">
        <v>0.5</v>
      </c>
      <c r="J9" s="11">
        <v>1.4</v>
      </c>
      <c r="K9" s="11">
        <v>1.6</v>
      </c>
      <c r="L9" s="11">
        <v>5.9</v>
      </c>
      <c r="M9" s="11">
        <v>3.4</v>
      </c>
      <c r="N9" s="11">
        <v>7.1</v>
      </c>
    </row>
    <row r="10" spans="2:14" ht="15.75" customHeight="1" x14ac:dyDescent="0.15">
      <c r="B10" s="117" t="s">
        <v>429</v>
      </c>
      <c r="C10" s="162" t="s">
        <v>2</v>
      </c>
      <c r="D10" s="16">
        <v>281</v>
      </c>
      <c r="E10" s="46">
        <v>222</v>
      </c>
      <c r="F10" s="28">
        <v>6</v>
      </c>
      <c r="G10" s="28">
        <v>0</v>
      </c>
      <c r="H10" s="28">
        <v>1</v>
      </c>
      <c r="I10" s="28">
        <v>2</v>
      </c>
      <c r="J10" s="28">
        <v>2</v>
      </c>
      <c r="K10" s="28">
        <v>4</v>
      </c>
      <c r="L10" s="28">
        <v>18</v>
      </c>
      <c r="M10" s="28">
        <v>8</v>
      </c>
      <c r="N10" s="28">
        <v>18</v>
      </c>
    </row>
    <row r="11" spans="2:14" ht="15.75" customHeight="1" x14ac:dyDescent="0.15">
      <c r="B11" s="116"/>
      <c r="C11" s="163"/>
      <c r="D11" s="33">
        <v>100</v>
      </c>
      <c r="E11" s="49">
        <v>79</v>
      </c>
      <c r="F11" s="35">
        <v>2.1</v>
      </c>
      <c r="G11" s="35">
        <v>0</v>
      </c>
      <c r="H11" s="35">
        <v>0.4</v>
      </c>
      <c r="I11" s="35">
        <v>0.7</v>
      </c>
      <c r="J11" s="35">
        <v>0.7</v>
      </c>
      <c r="K11" s="35">
        <v>1.4</v>
      </c>
      <c r="L11" s="35">
        <v>6.4</v>
      </c>
      <c r="M11" s="35">
        <v>2.8</v>
      </c>
      <c r="N11" s="35">
        <v>6.4</v>
      </c>
    </row>
    <row r="12" spans="2:14" ht="15.75" customHeight="1" x14ac:dyDescent="0.15">
      <c r="B12" s="116"/>
      <c r="C12" s="162" t="s">
        <v>3</v>
      </c>
      <c r="D12" s="16">
        <v>334</v>
      </c>
      <c r="E12" s="46">
        <v>253</v>
      </c>
      <c r="F12" s="28">
        <v>4</v>
      </c>
      <c r="G12" s="28">
        <v>0</v>
      </c>
      <c r="H12" s="28">
        <v>6</v>
      </c>
      <c r="I12" s="28">
        <v>1</v>
      </c>
      <c r="J12" s="28">
        <v>7</v>
      </c>
      <c r="K12" s="28">
        <v>6</v>
      </c>
      <c r="L12" s="28">
        <v>19</v>
      </c>
      <c r="M12" s="28">
        <v>13</v>
      </c>
      <c r="N12" s="28">
        <v>25</v>
      </c>
    </row>
    <row r="13" spans="2:14" ht="15.75" customHeight="1" x14ac:dyDescent="0.15">
      <c r="B13" s="118"/>
      <c r="C13" s="162"/>
      <c r="D13" s="71">
        <v>100</v>
      </c>
      <c r="E13" s="70">
        <v>75.7</v>
      </c>
      <c r="F13" s="36">
        <v>1.2</v>
      </c>
      <c r="G13" s="36">
        <v>0</v>
      </c>
      <c r="H13" s="36">
        <v>1.8</v>
      </c>
      <c r="I13" s="36">
        <v>0.3</v>
      </c>
      <c r="J13" s="36">
        <v>2.1</v>
      </c>
      <c r="K13" s="36">
        <v>1.8</v>
      </c>
      <c r="L13" s="36">
        <v>5.7</v>
      </c>
      <c r="M13" s="36">
        <v>3.9</v>
      </c>
      <c r="N13" s="36">
        <v>7.5</v>
      </c>
    </row>
    <row r="14" spans="2:14" ht="15.75" customHeight="1" x14ac:dyDescent="0.15">
      <c r="B14" s="117" t="s">
        <v>4</v>
      </c>
      <c r="C14" s="115" t="s">
        <v>430</v>
      </c>
      <c r="D14" s="17">
        <v>15</v>
      </c>
      <c r="E14" s="69">
        <v>13</v>
      </c>
      <c r="F14" s="10">
        <v>0</v>
      </c>
      <c r="G14" s="10">
        <v>0</v>
      </c>
      <c r="H14" s="10">
        <v>0</v>
      </c>
      <c r="I14" s="10">
        <v>0</v>
      </c>
      <c r="J14" s="10">
        <v>0</v>
      </c>
      <c r="K14" s="10">
        <v>0</v>
      </c>
      <c r="L14" s="10">
        <v>0</v>
      </c>
      <c r="M14" s="10">
        <v>0</v>
      </c>
      <c r="N14" s="10">
        <v>2</v>
      </c>
    </row>
    <row r="15" spans="2:14" ht="15.75" customHeight="1" x14ac:dyDescent="0.15">
      <c r="B15" s="116"/>
      <c r="C15" s="159"/>
      <c r="D15" s="33">
        <v>100</v>
      </c>
      <c r="E15" s="49">
        <v>86.7</v>
      </c>
      <c r="F15" s="35">
        <v>0</v>
      </c>
      <c r="G15" s="35">
        <v>0</v>
      </c>
      <c r="H15" s="35">
        <v>0</v>
      </c>
      <c r="I15" s="35">
        <v>0</v>
      </c>
      <c r="J15" s="35">
        <v>0</v>
      </c>
      <c r="K15" s="35">
        <v>0</v>
      </c>
      <c r="L15" s="35">
        <v>0</v>
      </c>
      <c r="M15" s="35">
        <v>0</v>
      </c>
      <c r="N15" s="35">
        <v>13.3</v>
      </c>
    </row>
    <row r="16" spans="2:14" ht="15.75" customHeight="1" x14ac:dyDescent="0.15">
      <c r="B16" s="116"/>
      <c r="C16" s="160" t="s">
        <v>431</v>
      </c>
      <c r="D16" s="16">
        <v>41</v>
      </c>
      <c r="E16" s="46">
        <v>28</v>
      </c>
      <c r="F16" s="28">
        <v>3</v>
      </c>
      <c r="G16" s="28">
        <v>0</v>
      </c>
      <c r="H16" s="28">
        <v>1</v>
      </c>
      <c r="I16" s="28">
        <v>2</v>
      </c>
      <c r="J16" s="28">
        <v>0</v>
      </c>
      <c r="K16" s="28">
        <v>0</v>
      </c>
      <c r="L16" s="28">
        <v>1</v>
      </c>
      <c r="M16" s="28">
        <v>1</v>
      </c>
      <c r="N16" s="28">
        <v>5</v>
      </c>
    </row>
    <row r="17" spans="2:14" ht="15.75" customHeight="1" x14ac:dyDescent="0.15">
      <c r="B17" s="116"/>
      <c r="C17" s="159"/>
      <c r="D17" s="33">
        <v>100</v>
      </c>
      <c r="E17" s="49">
        <v>68.3</v>
      </c>
      <c r="F17" s="35">
        <v>7.3</v>
      </c>
      <c r="G17" s="35">
        <v>0</v>
      </c>
      <c r="H17" s="35">
        <v>2.4</v>
      </c>
      <c r="I17" s="35">
        <v>4.9000000000000004</v>
      </c>
      <c r="J17" s="35">
        <v>0</v>
      </c>
      <c r="K17" s="35">
        <v>0</v>
      </c>
      <c r="L17" s="35">
        <v>2.4</v>
      </c>
      <c r="M17" s="35">
        <v>2.4</v>
      </c>
      <c r="N17" s="35">
        <v>12.2</v>
      </c>
    </row>
    <row r="18" spans="2:14" ht="15.75" customHeight="1" x14ac:dyDescent="0.15">
      <c r="B18" s="116"/>
      <c r="C18" s="160" t="s">
        <v>432</v>
      </c>
      <c r="D18" s="16">
        <v>50</v>
      </c>
      <c r="E18" s="46">
        <v>39</v>
      </c>
      <c r="F18" s="28">
        <v>2</v>
      </c>
      <c r="G18" s="28">
        <v>0</v>
      </c>
      <c r="H18" s="28">
        <v>0</v>
      </c>
      <c r="I18" s="28">
        <v>0</v>
      </c>
      <c r="J18" s="28">
        <v>0</v>
      </c>
      <c r="K18" s="28">
        <v>1</v>
      </c>
      <c r="L18" s="28">
        <v>4</v>
      </c>
      <c r="M18" s="28">
        <v>2</v>
      </c>
      <c r="N18" s="28">
        <v>2</v>
      </c>
    </row>
    <row r="19" spans="2:14" ht="15.75" customHeight="1" x14ac:dyDescent="0.15">
      <c r="B19" s="116"/>
      <c r="C19" s="159"/>
      <c r="D19" s="33">
        <v>100</v>
      </c>
      <c r="E19" s="49">
        <v>78</v>
      </c>
      <c r="F19" s="35">
        <v>4</v>
      </c>
      <c r="G19" s="35">
        <v>0</v>
      </c>
      <c r="H19" s="35">
        <v>0</v>
      </c>
      <c r="I19" s="35">
        <v>0</v>
      </c>
      <c r="J19" s="35">
        <v>0</v>
      </c>
      <c r="K19" s="35">
        <v>2</v>
      </c>
      <c r="L19" s="35">
        <v>8</v>
      </c>
      <c r="M19" s="35">
        <v>4</v>
      </c>
      <c r="N19" s="35">
        <v>4</v>
      </c>
    </row>
    <row r="20" spans="2:14" ht="15.75" customHeight="1" x14ac:dyDescent="0.15">
      <c r="B20" s="116"/>
      <c r="C20" s="158" t="s">
        <v>433</v>
      </c>
      <c r="D20" s="72">
        <v>82</v>
      </c>
      <c r="E20" s="50">
        <v>71</v>
      </c>
      <c r="F20" s="38">
        <v>1</v>
      </c>
      <c r="G20" s="38">
        <v>0</v>
      </c>
      <c r="H20" s="38">
        <v>0</v>
      </c>
      <c r="I20" s="38">
        <v>0</v>
      </c>
      <c r="J20" s="38">
        <v>1</v>
      </c>
      <c r="K20" s="38">
        <v>0</v>
      </c>
      <c r="L20" s="38">
        <v>3</v>
      </c>
      <c r="M20" s="38">
        <v>0</v>
      </c>
      <c r="N20" s="38">
        <v>6</v>
      </c>
    </row>
    <row r="21" spans="2:14" ht="15.75" customHeight="1" x14ac:dyDescent="0.15">
      <c r="B21" s="116"/>
      <c r="C21" s="159"/>
      <c r="D21" s="33">
        <v>100</v>
      </c>
      <c r="E21" s="49">
        <v>86.6</v>
      </c>
      <c r="F21" s="35">
        <v>1.2</v>
      </c>
      <c r="G21" s="35">
        <v>0</v>
      </c>
      <c r="H21" s="35">
        <v>0</v>
      </c>
      <c r="I21" s="35">
        <v>0</v>
      </c>
      <c r="J21" s="35">
        <v>1.2</v>
      </c>
      <c r="K21" s="35">
        <v>0</v>
      </c>
      <c r="L21" s="35">
        <v>3.7</v>
      </c>
      <c r="M21" s="35">
        <v>0</v>
      </c>
      <c r="N21" s="35">
        <v>7.3</v>
      </c>
    </row>
    <row r="22" spans="2:14" ht="15.75" customHeight="1" x14ac:dyDescent="0.15">
      <c r="B22" s="116"/>
      <c r="C22" s="158" t="s">
        <v>434</v>
      </c>
      <c r="D22" s="72">
        <v>129</v>
      </c>
      <c r="E22" s="50">
        <v>95</v>
      </c>
      <c r="F22" s="38">
        <v>2</v>
      </c>
      <c r="G22" s="38">
        <v>0</v>
      </c>
      <c r="H22" s="38">
        <v>2</v>
      </c>
      <c r="I22" s="38">
        <v>1</v>
      </c>
      <c r="J22" s="38">
        <v>2</v>
      </c>
      <c r="K22" s="38">
        <v>4</v>
      </c>
      <c r="L22" s="38">
        <v>11</v>
      </c>
      <c r="M22" s="38">
        <v>3</v>
      </c>
      <c r="N22" s="38">
        <v>9</v>
      </c>
    </row>
    <row r="23" spans="2:14" ht="15.75" customHeight="1" x14ac:dyDescent="0.15">
      <c r="B23" s="116"/>
      <c r="C23" s="159"/>
      <c r="D23" s="33">
        <v>100</v>
      </c>
      <c r="E23" s="49">
        <v>73.599999999999994</v>
      </c>
      <c r="F23" s="35">
        <v>1.6</v>
      </c>
      <c r="G23" s="35">
        <v>0</v>
      </c>
      <c r="H23" s="35">
        <v>1.6</v>
      </c>
      <c r="I23" s="35">
        <v>0.8</v>
      </c>
      <c r="J23" s="35">
        <v>1.6</v>
      </c>
      <c r="K23" s="35">
        <v>3.1</v>
      </c>
      <c r="L23" s="35">
        <v>8.5</v>
      </c>
      <c r="M23" s="35">
        <v>2.2999999999999998</v>
      </c>
      <c r="N23" s="35">
        <v>7</v>
      </c>
    </row>
    <row r="24" spans="2:14" ht="15.75" customHeight="1" x14ac:dyDescent="0.15">
      <c r="B24" s="116"/>
      <c r="C24" s="158" t="s">
        <v>435</v>
      </c>
      <c r="D24" s="72">
        <v>176</v>
      </c>
      <c r="E24" s="50">
        <v>138</v>
      </c>
      <c r="F24" s="38">
        <v>2</v>
      </c>
      <c r="G24" s="38">
        <v>0</v>
      </c>
      <c r="H24" s="38">
        <v>3</v>
      </c>
      <c r="I24" s="38">
        <v>0</v>
      </c>
      <c r="J24" s="38">
        <v>3</v>
      </c>
      <c r="K24" s="38">
        <v>3</v>
      </c>
      <c r="L24" s="38">
        <v>9</v>
      </c>
      <c r="M24" s="38">
        <v>7</v>
      </c>
      <c r="N24" s="38">
        <v>11</v>
      </c>
    </row>
    <row r="25" spans="2:14" ht="15.75" customHeight="1" x14ac:dyDescent="0.15">
      <c r="B25" s="116"/>
      <c r="C25" s="159"/>
      <c r="D25" s="33">
        <v>100</v>
      </c>
      <c r="E25" s="49">
        <v>78.400000000000006</v>
      </c>
      <c r="F25" s="35">
        <v>1.1000000000000001</v>
      </c>
      <c r="G25" s="35">
        <v>0</v>
      </c>
      <c r="H25" s="35">
        <v>1.7</v>
      </c>
      <c r="I25" s="35">
        <v>0</v>
      </c>
      <c r="J25" s="35">
        <v>1.7</v>
      </c>
      <c r="K25" s="35">
        <v>1.7</v>
      </c>
      <c r="L25" s="35">
        <v>5.0999999999999996</v>
      </c>
      <c r="M25" s="35">
        <v>4</v>
      </c>
      <c r="N25" s="35">
        <v>6.3</v>
      </c>
    </row>
    <row r="26" spans="2:14" ht="15.75" customHeight="1" x14ac:dyDescent="0.15">
      <c r="B26" s="116"/>
      <c r="C26" s="160" t="s">
        <v>436</v>
      </c>
      <c r="D26" s="16">
        <v>113</v>
      </c>
      <c r="E26" s="46">
        <v>85</v>
      </c>
      <c r="F26" s="28">
        <v>0</v>
      </c>
      <c r="G26" s="28">
        <v>0</v>
      </c>
      <c r="H26" s="28">
        <v>1</v>
      </c>
      <c r="I26" s="28">
        <v>0</v>
      </c>
      <c r="J26" s="28">
        <v>3</v>
      </c>
      <c r="K26" s="28">
        <v>2</v>
      </c>
      <c r="L26" s="28">
        <v>7</v>
      </c>
      <c r="M26" s="28">
        <v>8</v>
      </c>
      <c r="N26" s="28">
        <v>7</v>
      </c>
    </row>
    <row r="27" spans="2:14" ht="15.75" customHeight="1" x14ac:dyDescent="0.15">
      <c r="B27" s="118"/>
      <c r="C27" s="161"/>
      <c r="D27" s="18">
        <v>100</v>
      </c>
      <c r="E27" s="68">
        <v>75.2</v>
      </c>
      <c r="F27" s="11">
        <v>0</v>
      </c>
      <c r="G27" s="11">
        <v>0</v>
      </c>
      <c r="H27" s="11">
        <v>0.9</v>
      </c>
      <c r="I27" s="11">
        <v>0</v>
      </c>
      <c r="J27" s="11">
        <v>2.7</v>
      </c>
      <c r="K27" s="11">
        <v>1.8</v>
      </c>
      <c r="L27" s="11">
        <v>6.2</v>
      </c>
      <c r="M27" s="11">
        <v>7.1</v>
      </c>
      <c r="N27" s="11">
        <v>6.2</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N9">
    <cfRule type="top10" dxfId="852" priority="1411" rank="1"/>
  </conditionalFormatting>
  <conditionalFormatting sqref="E11:N11">
    <cfRule type="top10" dxfId="851" priority="1412" rank="1"/>
  </conditionalFormatting>
  <conditionalFormatting sqref="E13:N13">
    <cfRule type="top10" dxfId="850" priority="1413" rank="1"/>
  </conditionalFormatting>
  <conditionalFormatting sqref="E15:N15">
    <cfRule type="top10" dxfId="849" priority="1414" rank="1"/>
  </conditionalFormatting>
  <conditionalFormatting sqref="E17:N17">
    <cfRule type="top10" dxfId="848" priority="1415" rank="1"/>
  </conditionalFormatting>
  <conditionalFormatting sqref="E19:N19">
    <cfRule type="top10" dxfId="847" priority="1416" rank="1"/>
  </conditionalFormatting>
  <conditionalFormatting sqref="E21:N21">
    <cfRule type="top10" dxfId="846" priority="1417" rank="1"/>
  </conditionalFormatting>
  <conditionalFormatting sqref="E23:N23">
    <cfRule type="top10" dxfId="845" priority="1418" rank="1"/>
  </conditionalFormatting>
  <conditionalFormatting sqref="E25:N25">
    <cfRule type="top10" dxfId="844" priority="1419" rank="1"/>
  </conditionalFormatting>
  <conditionalFormatting sqref="E27:N27">
    <cfRule type="top10" dxfId="843" priority="1420" rank="1"/>
  </conditionalFormatting>
  <pageMargins left="0.7" right="0.7" top="0.75" bottom="0.75" header="0.3" footer="0.3"/>
  <pageSetup paperSize="9" orientation="landscape" r:id="rId1"/>
  <headerFooter>
    <oddFooter>&amp;C&amp;P</oddFooter>
  </headerFooter>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771</v>
      </c>
    </row>
    <row r="3" spans="2:11" ht="15.75" customHeight="1" x14ac:dyDescent="0.15">
      <c r="B3" s="1" t="s">
        <v>547</v>
      </c>
    </row>
    <row r="4" spans="2:11" ht="15.75" customHeight="1" x14ac:dyDescent="0.15">
      <c r="B4" s="1" t="s">
        <v>776</v>
      </c>
    </row>
    <row r="5" spans="2:11" ht="15.75" customHeight="1" x14ac:dyDescent="0.15">
      <c r="B5" s="1" t="s">
        <v>773</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770</v>
      </c>
      <c r="F7" s="23" t="s">
        <v>183</v>
      </c>
      <c r="G7" s="23" t="s">
        <v>184</v>
      </c>
      <c r="H7" s="23" t="s">
        <v>779</v>
      </c>
      <c r="I7" s="23" t="s">
        <v>780</v>
      </c>
      <c r="J7" s="23" t="s">
        <v>781</v>
      </c>
      <c r="K7" s="23" t="s">
        <v>53</v>
      </c>
    </row>
    <row r="8" spans="2:11" ht="15.75" customHeight="1" thickTop="1" x14ac:dyDescent="0.15">
      <c r="B8" s="108" t="s">
        <v>428</v>
      </c>
      <c r="C8" s="109"/>
      <c r="D8" s="16">
        <v>624</v>
      </c>
      <c r="E8" s="46">
        <v>431</v>
      </c>
      <c r="F8" s="28">
        <v>132</v>
      </c>
      <c r="G8" s="28">
        <v>90</v>
      </c>
      <c r="H8" s="28">
        <v>201</v>
      </c>
      <c r="I8" s="28">
        <v>209</v>
      </c>
      <c r="J8" s="28">
        <v>193</v>
      </c>
      <c r="K8" s="28">
        <v>52</v>
      </c>
    </row>
    <row r="9" spans="2:11" ht="15.75" customHeight="1" x14ac:dyDescent="0.15">
      <c r="B9" s="110"/>
      <c r="C9" s="111"/>
      <c r="D9" s="18">
        <v>100</v>
      </c>
      <c r="E9" s="68">
        <v>69.099999999999994</v>
      </c>
      <c r="F9" s="11">
        <v>21.2</v>
      </c>
      <c r="G9" s="11">
        <v>14.4</v>
      </c>
      <c r="H9" s="11">
        <v>32.200000000000003</v>
      </c>
      <c r="I9" s="11">
        <v>33.5</v>
      </c>
      <c r="J9" s="11">
        <v>30.9</v>
      </c>
      <c r="K9" s="11">
        <v>8.3000000000000007</v>
      </c>
    </row>
    <row r="10" spans="2:11" ht="15.75" customHeight="1" x14ac:dyDescent="0.15">
      <c r="B10" s="117" t="s">
        <v>429</v>
      </c>
      <c r="C10" s="162" t="s">
        <v>2</v>
      </c>
      <c r="D10" s="16">
        <v>281</v>
      </c>
      <c r="E10" s="46">
        <v>188</v>
      </c>
      <c r="F10" s="28">
        <v>47</v>
      </c>
      <c r="G10" s="28">
        <v>37</v>
      </c>
      <c r="H10" s="28">
        <v>103</v>
      </c>
      <c r="I10" s="28">
        <v>99</v>
      </c>
      <c r="J10" s="28">
        <v>97</v>
      </c>
      <c r="K10" s="28">
        <v>24</v>
      </c>
    </row>
    <row r="11" spans="2:11" ht="15.75" customHeight="1" x14ac:dyDescent="0.15">
      <c r="B11" s="116"/>
      <c r="C11" s="163"/>
      <c r="D11" s="33">
        <v>100</v>
      </c>
      <c r="E11" s="49">
        <v>66.900000000000006</v>
      </c>
      <c r="F11" s="35">
        <v>16.7</v>
      </c>
      <c r="G11" s="35">
        <v>13.2</v>
      </c>
      <c r="H11" s="35">
        <v>36.700000000000003</v>
      </c>
      <c r="I11" s="35">
        <v>35.200000000000003</v>
      </c>
      <c r="J11" s="35">
        <v>34.5</v>
      </c>
      <c r="K11" s="35">
        <v>8.5</v>
      </c>
    </row>
    <row r="12" spans="2:11" ht="15.75" customHeight="1" x14ac:dyDescent="0.15">
      <c r="B12" s="116"/>
      <c r="C12" s="162" t="s">
        <v>3</v>
      </c>
      <c r="D12" s="16">
        <v>334</v>
      </c>
      <c r="E12" s="46">
        <v>236</v>
      </c>
      <c r="F12" s="28">
        <v>83</v>
      </c>
      <c r="G12" s="28">
        <v>50</v>
      </c>
      <c r="H12" s="28">
        <v>96</v>
      </c>
      <c r="I12" s="28">
        <v>106</v>
      </c>
      <c r="J12" s="28">
        <v>93</v>
      </c>
      <c r="K12" s="28">
        <v>28</v>
      </c>
    </row>
    <row r="13" spans="2:11" ht="15.75" customHeight="1" x14ac:dyDescent="0.15">
      <c r="B13" s="118"/>
      <c r="C13" s="162"/>
      <c r="D13" s="71">
        <v>100</v>
      </c>
      <c r="E13" s="70">
        <v>70.7</v>
      </c>
      <c r="F13" s="36">
        <v>24.9</v>
      </c>
      <c r="G13" s="36">
        <v>15</v>
      </c>
      <c r="H13" s="36">
        <v>28.7</v>
      </c>
      <c r="I13" s="36">
        <v>31.7</v>
      </c>
      <c r="J13" s="36">
        <v>27.8</v>
      </c>
      <c r="K13" s="36">
        <v>8.4</v>
      </c>
    </row>
    <row r="14" spans="2:11" ht="15.75" customHeight="1" x14ac:dyDescent="0.15">
      <c r="B14" s="117" t="s">
        <v>4</v>
      </c>
      <c r="C14" s="115" t="s">
        <v>430</v>
      </c>
      <c r="D14" s="17">
        <v>15</v>
      </c>
      <c r="E14" s="69">
        <v>12</v>
      </c>
      <c r="F14" s="10">
        <v>2</v>
      </c>
      <c r="G14" s="10">
        <v>2</v>
      </c>
      <c r="H14" s="10">
        <v>4</v>
      </c>
      <c r="I14" s="10">
        <v>4</v>
      </c>
      <c r="J14" s="10">
        <v>4</v>
      </c>
      <c r="K14" s="10">
        <v>2</v>
      </c>
    </row>
    <row r="15" spans="2:11" ht="15.75" customHeight="1" x14ac:dyDescent="0.15">
      <c r="B15" s="116"/>
      <c r="C15" s="159"/>
      <c r="D15" s="33">
        <v>100</v>
      </c>
      <c r="E15" s="49">
        <v>80</v>
      </c>
      <c r="F15" s="35">
        <v>13.3</v>
      </c>
      <c r="G15" s="35">
        <v>13.3</v>
      </c>
      <c r="H15" s="35">
        <v>26.7</v>
      </c>
      <c r="I15" s="35">
        <v>26.7</v>
      </c>
      <c r="J15" s="35">
        <v>26.7</v>
      </c>
      <c r="K15" s="35">
        <v>13.3</v>
      </c>
    </row>
    <row r="16" spans="2:11" ht="15.75" customHeight="1" x14ac:dyDescent="0.15">
      <c r="B16" s="116"/>
      <c r="C16" s="160" t="s">
        <v>431</v>
      </c>
      <c r="D16" s="16">
        <v>41</v>
      </c>
      <c r="E16" s="46">
        <v>27</v>
      </c>
      <c r="F16" s="28">
        <v>4</v>
      </c>
      <c r="G16" s="28">
        <v>6</v>
      </c>
      <c r="H16" s="28">
        <v>11</v>
      </c>
      <c r="I16" s="28">
        <v>12</v>
      </c>
      <c r="J16" s="28">
        <v>12</v>
      </c>
      <c r="K16" s="28">
        <v>7</v>
      </c>
    </row>
    <row r="17" spans="2:11" ht="15.75" customHeight="1" x14ac:dyDescent="0.15">
      <c r="B17" s="116"/>
      <c r="C17" s="159"/>
      <c r="D17" s="33">
        <v>100</v>
      </c>
      <c r="E17" s="49">
        <v>65.900000000000006</v>
      </c>
      <c r="F17" s="35">
        <v>9.8000000000000007</v>
      </c>
      <c r="G17" s="35">
        <v>14.6</v>
      </c>
      <c r="H17" s="35">
        <v>26.8</v>
      </c>
      <c r="I17" s="35">
        <v>29.3</v>
      </c>
      <c r="J17" s="35">
        <v>29.3</v>
      </c>
      <c r="K17" s="35">
        <v>17.100000000000001</v>
      </c>
    </row>
    <row r="18" spans="2:11" ht="15.75" customHeight="1" x14ac:dyDescent="0.15">
      <c r="B18" s="116"/>
      <c r="C18" s="160" t="s">
        <v>432</v>
      </c>
      <c r="D18" s="16">
        <v>50</v>
      </c>
      <c r="E18" s="46">
        <v>38</v>
      </c>
      <c r="F18" s="28">
        <v>9</v>
      </c>
      <c r="G18" s="28">
        <v>5</v>
      </c>
      <c r="H18" s="28">
        <v>14</v>
      </c>
      <c r="I18" s="28">
        <v>16</v>
      </c>
      <c r="J18" s="28">
        <v>10</v>
      </c>
      <c r="K18" s="28">
        <v>5</v>
      </c>
    </row>
    <row r="19" spans="2:11" ht="15.75" customHeight="1" x14ac:dyDescent="0.15">
      <c r="B19" s="116"/>
      <c r="C19" s="159"/>
      <c r="D19" s="33">
        <v>100</v>
      </c>
      <c r="E19" s="49">
        <v>76</v>
      </c>
      <c r="F19" s="35">
        <v>18</v>
      </c>
      <c r="G19" s="35">
        <v>10</v>
      </c>
      <c r="H19" s="35">
        <v>28</v>
      </c>
      <c r="I19" s="35">
        <v>32</v>
      </c>
      <c r="J19" s="35">
        <v>20</v>
      </c>
      <c r="K19" s="35">
        <v>10</v>
      </c>
    </row>
    <row r="20" spans="2:11" ht="15.75" customHeight="1" x14ac:dyDescent="0.15">
      <c r="B20" s="116"/>
      <c r="C20" s="158" t="s">
        <v>433</v>
      </c>
      <c r="D20" s="72">
        <v>82</v>
      </c>
      <c r="E20" s="50">
        <v>56</v>
      </c>
      <c r="F20" s="38">
        <v>13</v>
      </c>
      <c r="G20" s="38">
        <v>3</v>
      </c>
      <c r="H20" s="38">
        <v>30</v>
      </c>
      <c r="I20" s="38">
        <v>21</v>
      </c>
      <c r="J20" s="38">
        <v>18</v>
      </c>
      <c r="K20" s="38">
        <v>8</v>
      </c>
    </row>
    <row r="21" spans="2:11" ht="15.75" customHeight="1" x14ac:dyDescent="0.15">
      <c r="B21" s="116"/>
      <c r="C21" s="159"/>
      <c r="D21" s="33">
        <v>100</v>
      </c>
      <c r="E21" s="49">
        <v>68.3</v>
      </c>
      <c r="F21" s="35">
        <v>15.9</v>
      </c>
      <c r="G21" s="35">
        <v>3.7</v>
      </c>
      <c r="H21" s="35">
        <v>36.6</v>
      </c>
      <c r="I21" s="35">
        <v>25.6</v>
      </c>
      <c r="J21" s="35">
        <v>22</v>
      </c>
      <c r="K21" s="35">
        <v>9.8000000000000007</v>
      </c>
    </row>
    <row r="22" spans="2:11" ht="15.75" customHeight="1" x14ac:dyDescent="0.15">
      <c r="B22" s="116"/>
      <c r="C22" s="158" t="s">
        <v>434</v>
      </c>
      <c r="D22" s="72">
        <v>129</v>
      </c>
      <c r="E22" s="50">
        <v>95</v>
      </c>
      <c r="F22" s="38">
        <v>30</v>
      </c>
      <c r="G22" s="38">
        <v>23</v>
      </c>
      <c r="H22" s="38">
        <v>44</v>
      </c>
      <c r="I22" s="38">
        <v>43</v>
      </c>
      <c r="J22" s="38">
        <v>38</v>
      </c>
      <c r="K22" s="38">
        <v>9</v>
      </c>
    </row>
    <row r="23" spans="2:11" ht="15.75" customHeight="1" x14ac:dyDescent="0.15">
      <c r="B23" s="116"/>
      <c r="C23" s="159"/>
      <c r="D23" s="33">
        <v>100</v>
      </c>
      <c r="E23" s="49">
        <v>73.599999999999994</v>
      </c>
      <c r="F23" s="35">
        <v>23.3</v>
      </c>
      <c r="G23" s="35">
        <v>17.8</v>
      </c>
      <c r="H23" s="35">
        <v>34.1</v>
      </c>
      <c r="I23" s="35">
        <v>33.299999999999997</v>
      </c>
      <c r="J23" s="35">
        <v>29.5</v>
      </c>
      <c r="K23" s="35">
        <v>7</v>
      </c>
    </row>
    <row r="24" spans="2:11" ht="15.75" customHeight="1" x14ac:dyDescent="0.15">
      <c r="B24" s="116"/>
      <c r="C24" s="158" t="s">
        <v>435</v>
      </c>
      <c r="D24" s="72">
        <v>176</v>
      </c>
      <c r="E24" s="50">
        <v>120</v>
      </c>
      <c r="F24" s="38">
        <v>40</v>
      </c>
      <c r="G24" s="38">
        <v>26</v>
      </c>
      <c r="H24" s="38">
        <v>61</v>
      </c>
      <c r="I24" s="38">
        <v>69</v>
      </c>
      <c r="J24" s="38">
        <v>61</v>
      </c>
      <c r="K24" s="38">
        <v>9</v>
      </c>
    </row>
    <row r="25" spans="2:11" ht="15.75" customHeight="1" x14ac:dyDescent="0.15">
      <c r="B25" s="116"/>
      <c r="C25" s="159"/>
      <c r="D25" s="33">
        <v>100</v>
      </c>
      <c r="E25" s="49">
        <v>68.2</v>
      </c>
      <c r="F25" s="35">
        <v>22.7</v>
      </c>
      <c r="G25" s="35">
        <v>14.8</v>
      </c>
      <c r="H25" s="35">
        <v>34.700000000000003</v>
      </c>
      <c r="I25" s="35">
        <v>39.200000000000003</v>
      </c>
      <c r="J25" s="35">
        <v>34.700000000000003</v>
      </c>
      <c r="K25" s="35">
        <v>5.0999999999999996</v>
      </c>
    </row>
    <row r="26" spans="2:11" ht="15.75" customHeight="1" x14ac:dyDescent="0.15">
      <c r="B26" s="116"/>
      <c r="C26" s="160" t="s">
        <v>436</v>
      </c>
      <c r="D26" s="16">
        <v>113</v>
      </c>
      <c r="E26" s="46">
        <v>69</v>
      </c>
      <c r="F26" s="28">
        <v>24</v>
      </c>
      <c r="G26" s="28">
        <v>19</v>
      </c>
      <c r="H26" s="28">
        <v>30</v>
      </c>
      <c r="I26" s="28">
        <v>34</v>
      </c>
      <c r="J26" s="28">
        <v>43</v>
      </c>
      <c r="K26" s="28">
        <v>12</v>
      </c>
    </row>
    <row r="27" spans="2:11" ht="15.75" customHeight="1" x14ac:dyDescent="0.15">
      <c r="B27" s="118"/>
      <c r="C27" s="161"/>
      <c r="D27" s="18">
        <v>100</v>
      </c>
      <c r="E27" s="68">
        <v>61.1</v>
      </c>
      <c r="F27" s="11">
        <v>21.2</v>
      </c>
      <c r="G27" s="11">
        <v>16.8</v>
      </c>
      <c r="H27" s="11">
        <v>26.5</v>
      </c>
      <c r="I27" s="11">
        <v>30.1</v>
      </c>
      <c r="J27" s="11">
        <v>38.1</v>
      </c>
      <c r="K27" s="11">
        <v>10.6</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842" priority="1421" rank="1"/>
  </conditionalFormatting>
  <conditionalFormatting sqref="E11:K11">
    <cfRule type="top10" dxfId="841" priority="1422" rank="1"/>
  </conditionalFormatting>
  <conditionalFormatting sqref="E13:K13">
    <cfRule type="top10" dxfId="840" priority="1423" rank="1"/>
  </conditionalFormatting>
  <conditionalFormatting sqref="E15:K15">
    <cfRule type="top10" dxfId="839" priority="1424" rank="1"/>
  </conditionalFormatting>
  <conditionalFormatting sqref="E17:K17">
    <cfRule type="top10" dxfId="838" priority="1425" rank="1"/>
  </conditionalFormatting>
  <conditionalFormatting sqref="E19:K19">
    <cfRule type="top10" dxfId="837" priority="1426" rank="1"/>
  </conditionalFormatting>
  <conditionalFormatting sqref="E21:K21">
    <cfRule type="top10" dxfId="836" priority="1427" rank="1"/>
  </conditionalFormatting>
  <conditionalFormatting sqref="E23:K23">
    <cfRule type="top10" dxfId="835" priority="1428" rank="1"/>
  </conditionalFormatting>
  <conditionalFormatting sqref="E25:K25">
    <cfRule type="top10" dxfId="834" priority="1429" rank="1"/>
  </conditionalFormatting>
  <conditionalFormatting sqref="E27:K27">
    <cfRule type="top10" dxfId="833" priority="1430" rank="1"/>
  </conditionalFormatting>
  <pageMargins left="0.7" right="0.7" top="0.75" bottom="0.75" header="0.3" footer="0.3"/>
  <pageSetup paperSize="9" orientation="landscape" r:id="rId1"/>
  <headerFooter>
    <oddFooter>&amp;C&amp;P</oddFooter>
  </headerFooter>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7" ht="15.75" customHeight="1" x14ac:dyDescent="0.15">
      <c r="B2" s="1" t="s">
        <v>785</v>
      </c>
    </row>
    <row r="3" spans="2:7" ht="15.75" customHeight="1" x14ac:dyDescent="0.15">
      <c r="B3" s="1" t="s">
        <v>786</v>
      </c>
    </row>
    <row r="4" spans="2:7" ht="15.75" customHeight="1" x14ac:dyDescent="0.15">
      <c r="B4" s="1" t="s">
        <v>787</v>
      </c>
    </row>
    <row r="5" spans="2:7" ht="15.75" customHeight="1" x14ac:dyDescent="0.15">
      <c r="B5" s="1" t="s">
        <v>788</v>
      </c>
    </row>
    <row r="6" spans="2:7" ht="4.5" customHeight="1" x14ac:dyDescent="0.15">
      <c r="B6" s="12"/>
      <c r="C6" s="6"/>
      <c r="D6" s="15"/>
      <c r="E6" s="73"/>
      <c r="F6" s="13"/>
      <c r="G6" s="13"/>
    </row>
    <row r="7" spans="2:7" s="2" customFormat="1" ht="118.5" customHeight="1" thickBot="1" x14ac:dyDescent="0.2">
      <c r="B7" s="25"/>
      <c r="C7" s="5" t="s">
        <v>427</v>
      </c>
      <c r="D7" s="19" t="s">
        <v>52</v>
      </c>
      <c r="E7" s="22" t="s">
        <v>818</v>
      </c>
      <c r="F7" s="23" t="s">
        <v>3</v>
      </c>
      <c r="G7" s="23" t="s">
        <v>53</v>
      </c>
    </row>
    <row r="8" spans="2:7" ht="15.75" customHeight="1" thickTop="1" x14ac:dyDescent="0.15">
      <c r="B8" s="108" t="s">
        <v>428</v>
      </c>
      <c r="C8" s="109"/>
      <c r="D8" s="16">
        <v>1080</v>
      </c>
      <c r="E8" s="46">
        <v>326</v>
      </c>
      <c r="F8" s="28">
        <v>729</v>
      </c>
      <c r="G8" s="28">
        <v>25</v>
      </c>
    </row>
    <row r="9" spans="2:7" ht="15.75" customHeight="1" x14ac:dyDescent="0.15">
      <c r="B9" s="110"/>
      <c r="C9" s="111"/>
      <c r="D9" s="18">
        <v>100</v>
      </c>
      <c r="E9" s="68">
        <v>30.2</v>
      </c>
      <c r="F9" s="11">
        <v>67.5</v>
      </c>
      <c r="G9" s="11">
        <v>2.2999999999999998</v>
      </c>
    </row>
    <row r="10" spans="2:7" ht="15.75" customHeight="1" x14ac:dyDescent="0.15">
      <c r="B10" s="117" t="s">
        <v>429</v>
      </c>
      <c r="C10" s="166" t="s">
        <v>2</v>
      </c>
      <c r="D10" s="17">
        <v>291</v>
      </c>
      <c r="E10" s="69">
        <v>53</v>
      </c>
      <c r="F10" s="10">
        <v>232</v>
      </c>
      <c r="G10" s="10">
        <v>6</v>
      </c>
    </row>
    <row r="11" spans="2:7" ht="15.75" customHeight="1" x14ac:dyDescent="0.15">
      <c r="B11" s="116"/>
      <c r="C11" s="163"/>
      <c r="D11" s="33">
        <v>100</v>
      </c>
      <c r="E11" s="49">
        <v>18.2</v>
      </c>
      <c r="F11" s="35">
        <v>79.7</v>
      </c>
      <c r="G11" s="35">
        <v>2.1</v>
      </c>
    </row>
    <row r="12" spans="2:7" ht="15.75" customHeight="1" x14ac:dyDescent="0.15">
      <c r="B12" s="116"/>
      <c r="C12" s="162" t="s">
        <v>3</v>
      </c>
      <c r="D12" s="16">
        <v>778</v>
      </c>
      <c r="E12" s="46">
        <v>272</v>
      </c>
      <c r="F12" s="28">
        <v>487</v>
      </c>
      <c r="G12" s="28">
        <v>19</v>
      </c>
    </row>
    <row r="13" spans="2:7" ht="15.75" customHeight="1" x14ac:dyDescent="0.15">
      <c r="B13" s="118"/>
      <c r="C13" s="165"/>
      <c r="D13" s="18">
        <v>100</v>
      </c>
      <c r="E13" s="68">
        <v>35</v>
      </c>
      <c r="F13" s="11">
        <v>62.6</v>
      </c>
      <c r="G13" s="11">
        <v>2.4</v>
      </c>
    </row>
    <row r="14" spans="2:7" ht="15.75" customHeight="1" x14ac:dyDescent="0.15">
      <c r="B14" s="117" t="s">
        <v>783</v>
      </c>
      <c r="C14" s="166" t="s">
        <v>430</v>
      </c>
      <c r="D14" s="17">
        <v>11</v>
      </c>
      <c r="E14" s="69">
        <v>4</v>
      </c>
      <c r="F14" s="10">
        <v>7</v>
      </c>
      <c r="G14" s="10">
        <v>0</v>
      </c>
    </row>
    <row r="15" spans="2:7" ht="15.75" customHeight="1" x14ac:dyDescent="0.15">
      <c r="B15" s="116"/>
      <c r="C15" s="163"/>
      <c r="D15" s="33">
        <v>100</v>
      </c>
      <c r="E15" s="49">
        <v>36.4</v>
      </c>
      <c r="F15" s="35">
        <v>63.6</v>
      </c>
      <c r="G15" s="35">
        <v>0</v>
      </c>
    </row>
    <row r="16" spans="2:7" ht="15.75" customHeight="1" x14ac:dyDescent="0.15">
      <c r="B16" s="116"/>
      <c r="C16" s="162" t="s">
        <v>431</v>
      </c>
      <c r="D16" s="16">
        <v>30</v>
      </c>
      <c r="E16" s="46">
        <v>12</v>
      </c>
      <c r="F16" s="28">
        <v>18</v>
      </c>
      <c r="G16" s="28">
        <v>0</v>
      </c>
    </row>
    <row r="17" spans="2:7" ht="15.75" customHeight="1" x14ac:dyDescent="0.15">
      <c r="B17" s="116"/>
      <c r="C17" s="162"/>
      <c r="D17" s="71">
        <v>100</v>
      </c>
      <c r="E17" s="70">
        <v>40</v>
      </c>
      <c r="F17" s="36">
        <v>60</v>
      </c>
      <c r="G17" s="36">
        <v>0</v>
      </c>
    </row>
    <row r="18" spans="2:7" ht="15.75" customHeight="1" x14ac:dyDescent="0.15">
      <c r="B18" s="116"/>
      <c r="C18" s="164" t="s">
        <v>432</v>
      </c>
      <c r="D18" s="72">
        <v>53</v>
      </c>
      <c r="E18" s="50">
        <v>22</v>
      </c>
      <c r="F18" s="38">
        <v>30</v>
      </c>
      <c r="G18" s="38">
        <v>1</v>
      </c>
    </row>
    <row r="19" spans="2:7" ht="15.75" customHeight="1" x14ac:dyDescent="0.15">
      <c r="B19" s="116"/>
      <c r="C19" s="163"/>
      <c r="D19" s="33">
        <v>100</v>
      </c>
      <c r="E19" s="49">
        <v>41.5</v>
      </c>
      <c r="F19" s="35">
        <v>56.6</v>
      </c>
      <c r="G19" s="35">
        <v>1.9</v>
      </c>
    </row>
    <row r="20" spans="2:7" ht="15.75" customHeight="1" x14ac:dyDescent="0.15">
      <c r="B20" s="116"/>
      <c r="C20" s="162" t="s">
        <v>433</v>
      </c>
      <c r="D20" s="16">
        <v>97</v>
      </c>
      <c r="E20" s="46">
        <v>38</v>
      </c>
      <c r="F20" s="28">
        <v>56</v>
      </c>
      <c r="G20" s="28">
        <v>3</v>
      </c>
    </row>
    <row r="21" spans="2:7" ht="15.75" customHeight="1" x14ac:dyDescent="0.15">
      <c r="B21" s="116"/>
      <c r="C21" s="162"/>
      <c r="D21" s="71">
        <v>100</v>
      </c>
      <c r="E21" s="70">
        <v>39.200000000000003</v>
      </c>
      <c r="F21" s="36">
        <v>57.7</v>
      </c>
      <c r="G21" s="36">
        <v>3.1</v>
      </c>
    </row>
    <row r="22" spans="2:7" ht="15.75" customHeight="1" x14ac:dyDescent="0.15">
      <c r="B22" s="116"/>
      <c r="C22" s="164" t="s">
        <v>434</v>
      </c>
      <c r="D22" s="72">
        <v>186</v>
      </c>
      <c r="E22" s="50">
        <v>55</v>
      </c>
      <c r="F22" s="38">
        <v>126</v>
      </c>
      <c r="G22" s="38">
        <v>5</v>
      </c>
    </row>
    <row r="23" spans="2:7" ht="15.75" customHeight="1" x14ac:dyDescent="0.15">
      <c r="B23" s="116"/>
      <c r="C23" s="163"/>
      <c r="D23" s="33">
        <v>100</v>
      </c>
      <c r="E23" s="49">
        <v>29.6</v>
      </c>
      <c r="F23" s="35">
        <v>67.7</v>
      </c>
      <c r="G23" s="35">
        <v>2.7</v>
      </c>
    </row>
    <row r="24" spans="2:7" ht="15.75" customHeight="1" x14ac:dyDescent="0.15">
      <c r="B24" s="116"/>
      <c r="C24" s="162" t="s">
        <v>435</v>
      </c>
      <c r="D24" s="16">
        <v>312</v>
      </c>
      <c r="E24" s="46">
        <v>83</v>
      </c>
      <c r="F24" s="28">
        <v>224</v>
      </c>
      <c r="G24" s="28">
        <v>5</v>
      </c>
    </row>
    <row r="25" spans="2:7" ht="15.75" customHeight="1" x14ac:dyDescent="0.15">
      <c r="B25" s="116"/>
      <c r="C25" s="162"/>
      <c r="D25" s="71">
        <v>100</v>
      </c>
      <c r="E25" s="70">
        <v>26.6</v>
      </c>
      <c r="F25" s="36">
        <v>71.8</v>
      </c>
      <c r="G25" s="36">
        <v>1.6</v>
      </c>
    </row>
    <row r="26" spans="2:7" ht="15.75" customHeight="1" x14ac:dyDescent="0.15">
      <c r="B26" s="116"/>
      <c r="C26" s="164" t="s">
        <v>436</v>
      </c>
      <c r="D26" s="72">
        <v>363</v>
      </c>
      <c r="E26" s="50">
        <v>106</v>
      </c>
      <c r="F26" s="38">
        <v>247</v>
      </c>
      <c r="G26" s="38">
        <v>10</v>
      </c>
    </row>
    <row r="27" spans="2:7" ht="15.75" customHeight="1" x14ac:dyDescent="0.15">
      <c r="B27" s="118"/>
      <c r="C27" s="165"/>
      <c r="D27" s="18">
        <v>100</v>
      </c>
      <c r="E27" s="68">
        <v>29.2</v>
      </c>
      <c r="F27" s="11">
        <v>68</v>
      </c>
      <c r="G27" s="11">
        <v>2.8</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G9">
    <cfRule type="top10" dxfId="832" priority="1431" rank="1"/>
  </conditionalFormatting>
  <conditionalFormatting sqref="E11:G11">
    <cfRule type="top10" dxfId="831" priority="1432" rank="1"/>
  </conditionalFormatting>
  <conditionalFormatting sqref="E13:G13">
    <cfRule type="top10" dxfId="830" priority="1433" rank="1"/>
  </conditionalFormatting>
  <conditionalFormatting sqref="E15:G15">
    <cfRule type="top10" dxfId="829" priority="1434" rank="1"/>
  </conditionalFormatting>
  <conditionalFormatting sqref="E17:G17">
    <cfRule type="top10" dxfId="828" priority="1435" rank="1"/>
  </conditionalFormatting>
  <conditionalFormatting sqref="E19:G19">
    <cfRule type="top10" dxfId="827" priority="1436" rank="1"/>
  </conditionalFormatting>
  <conditionalFormatting sqref="E21:G21">
    <cfRule type="top10" dxfId="826" priority="1437" rank="1"/>
  </conditionalFormatting>
  <conditionalFormatting sqref="E23:G23">
    <cfRule type="top10" dxfId="825" priority="1438" rank="1"/>
  </conditionalFormatting>
  <conditionalFormatting sqref="E25:G25">
    <cfRule type="top10" dxfId="824" priority="1439" rank="1"/>
  </conditionalFormatting>
  <conditionalFormatting sqref="E27:G27">
    <cfRule type="top10" dxfId="823" priority="1440" rank="1"/>
  </conditionalFormatting>
  <pageMargins left="0.7" right="0.7" top="0.75" bottom="0.75" header="0.3" footer="0.3"/>
  <pageSetup paperSize="9" orientation="landscape" r:id="rId1"/>
  <headerFooter>
    <oddFooter>&amp;C&amp;P</oddFooter>
  </headerFooter>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9" ht="15.75" customHeight="1" x14ac:dyDescent="0.15">
      <c r="B2" s="1" t="s">
        <v>785</v>
      </c>
    </row>
    <row r="3" spans="2:9" ht="15.75" customHeight="1" x14ac:dyDescent="0.15">
      <c r="B3" s="1" t="s">
        <v>786</v>
      </c>
    </row>
    <row r="4" spans="2:9" ht="15.75" customHeight="1" x14ac:dyDescent="0.15">
      <c r="B4" s="1" t="s">
        <v>735</v>
      </c>
    </row>
    <row r="5" spans="2:9" ht="15.75" customHeight="1" x14ac:dyDescent="0.15">
      <c r="B5" s="1" t="s">
        <v>789</v>
      </c>
    </row>
    <row r="6" spans="2:9" ht="4.5" customHeight="1" x14ac:dyDescent="0.15">
      <c r="B6" s="12"/>
      <c r="C6" s="6"/>
      <c r="D6" s="15"/>
      <c r="E6" s="73"/>
      <c r="F6" s="13"/>
      <c r="G6" s="13"/>
      <c r="H6" s="13"/>
      <c r="I6" s="13"/>
    </row>
    <row r="7" spans="2:9" s="2" customFormat="1" ht="118.5" customHeight="1" thickBot="1" x14ac:dyDescent="0.2">
      <c r="B7" s="25"/>
      <c r="C7" s="5" t="s">
        <v>427</v>
      </c>
      <c r="D7" s="19" t="s">
        <v>52</v>
      </c>
      <c r="E7" s="22" t="s">
        <v>819</v>
      </c>
      <c r="F7" s="23" t="s">
        <v>177</v>
      </c>
      <c r="G7" s="23" t="s">
        <v>178</v>
      </c>
      <c r="H7" s="23" t="s">
        <v>179</v>
      </c>
      <c r="I7" s="23" t="s">
        <v>53</v>
      </c>
    </row>
    <row r="8" spans="2:9" ht="15.75" customHeight="1" thickTop="1" x14ac:dyDescent="0.15">
      <c r="B8" s="108" t="s">
        <v>428</v>
      </c>
      <c r="C8" s="109"/>
      <c r="D8" s="16">
        <v>1537</v>
      </c>
      <c r="E8" s="46">
        <v>728</v>
      </c>
      <c r="F8" s="28">
        <v>558</v>
      </c>
      <c r="G8" s="28">
        <v>54</v>
      </c>
      <c r="H8" s="28">
        <v>103</v>
      </c>
      <c r="I8" s="28">
        <v>94</v>
      </c>
    </row>
    <row r="9" spans="2:9" ht="15.75" customHeight="1" x14ac:dyDescent="0.15">
      <c r="B9" s="110"/>
      <c r="C9" s="111"/>
      <c r="D9" s="18">
        <v>100</v>
      </c>
      <c r="E9" s="68">
        <v>47.4</v>
      </c>
      <c r="F9" s="11">
        <v>36.299999999999997</v>
      </c>
      <c r="G9" s="11">
        <v>3.5</v>
      </c>
      <c r="H9" s="11">
        <v>6.7</v>
      </c>
      <c r="I9" s="11">
        <v>6.1</v>
      </c>
    </row>
    <row r="10" spans="2:9" ht="15.75" customHeight="1" x14ac:dyDescent="0.15">
      <c r="B10" s="117" t="s">
        <v>429</v>
      </c>
      <c r="C10" s="166" t="s">
        <v>2</v>
      </c>
      <c r="D10" s="17">
        <v>426</v>
      </c>
      <c r="E10" s="69">
        <v>184</v>
      </c>
      <c r="F10" s="10">
        <v>164</v>
      </c>
      <c r="G10" s="10">
        <v>15</v>
      </c>
      <c r="H10" s="10">
        <v>28</v>
      </c>
      <c r="I10" s="10">
        <v>35</v>
      </c>
    </row>
    <row r="11" spans="2:9" ht="15.75" customHeight="1" x14ac:dyDescent="0.15">
      <c r="B11" s="116"/>
      <c r="C11" s="163"/>
      <c r="D11" s="33">
        <v>100</v>
      </c>
      <c r="E11" s="49">
        <v>43.2</v>
      </c>
      <c r="F11" s="35">
        <v>38.5</v>
      </c>
      <c r="G11" s="35">
        <v>3.5</v>
      </c>
      <c r="H11" s="35">
        <v>6.6</v>
      </c>
      <c r="I11" s="35">
        <v>8.1999999999999993</v>
      </c>
    </row>
    <row r="12" spans="2:9" ht="15.75" customHeight="1" x14ac:dyDescent="0.15">
      <c r="B12" s="116"/>
      <c r="C12" s="162" t="s">
        <v>3</v>
      </c>
      <c r="D12" s="16">
        <v>1097</v>
      </c>
      <c r="E12" s="46">
        <v>535</v>
      </c>
      <c r="F12" s="28">
        <v>390</v>
      </c>
      <c r="G12" s="28">
        <v>39</v>
      </c>
      <c r="H12" s="28">
        <v>74</v>
      </c>
      <c r="I12" s="28">
        <v>59</v>
      </c>
    </row>
    <row r="13" spans="2:9" ht="15.75" customHeight="1" x14ac:dyDescent="0.15">
      <c r="B13" s="118"/>
      <c r="C13" s="165"/>
      <c r="D13" s="18">
        <v>100</v>
      </c>
      <c r="E13" s="68">
        <v>48.8</v>
      </c>
      <c r="F13" s="11">
        <v>35.6</v>
      </c>
      <c r="G13" s="11">
        <v>3.6</v>
      </c>
      <c r="H13" s="11">
        <v>6.7</v>
      </c>
      <c r="I13" s="11">
        <v>5.4</v>
      </c>
    </row>
    <row r="14" spans="2:9" ht="15.75" customHeight="1" x14ac:dyDescent="0.15">
      <c r="B14" s="117" t="s">
        <v>782</v>
      </c>
      <c r="C14" s="166" t="s">
        <v>430</v>
      </c>
      <c r="D14" s="17">
        <v>15</v>
      </c>
      <c r="E14" s="69">
        <v>5</v>
      </c>
      <c r="F14" s="10">
        <v>5</v>
      </c>
      <c r="G14" s="10">
        <v>2</v>
      </c>
      <c r="H14" s="10">
        <v>1</v>
      </c>
      <c r="I14" s="10">
        <v>2</v>
      </c>
    </row>
    <row r="15" spans="2:9" ht="15.75" customHeight="1" x14ac:dyDescent="0.15">
      <c r="B15" s="116"/>
      <c r="C15" s="163"/>
      <c r="D15" s="33">
        <v>100</v>
      </c>
      <c r="E15" s="49">
        <v>33.299999999999997</v>
      </c>
      <c r="F15" s="35">
        <v>33.299999999999997</v>
      </c>
      <c r="G15" s="35">
        <v>13.3</v>
      </c>
      <c r="H15" s="35">
        <v>6.7</v>
      </c>
      <c r="I15" s="35">
        <v>13.3</v>
      </c>
    </row>
    <row r="16" spans="2:9" ht="15.75" customHeight="1" x14ac:dyDescent="0.15">
      <c r="B16" s="116"/>
      <c r="C16" s="162" t="s">
        <v>431</v>
      </c>
      <c r="D16" s="16">
        <v>51</v>
      </c>
      <c r="E16" s="46">
        <v>16</v>
      </c>
      <c r="F16" s="28">
        <v>21</v>
      </c>
      <c r="G16" s="28">
        <v>2</v>
      </c>
      <c r="H16" s="28">
        <v>8</v>
      </c>
      <c r="I16" s="28">
        <v>4</v>
      </c>
    </row>
    <row r="17" spans="2:9" ht="15.75" customHeight="1" x14ac:dyDescent="0.15">
      <c r="B17" s="116"/>
      <c r="C17" s="162"/>
      <c r="D17" s="71">
        <v>100</v>
      </c>
      <c r="E17" s="70">
        <v>31.4</v>
      </c>
      <c r="F17" s="36">
        <v>41.2</v>
      </c>
      <c r="G17" s="36">
        <v>3.9</v>
      </c>
      <c r="H17" s="36">
        <v>15.7</v>
      </c>
      <c r="I17" s="36">
        <v>7.8</v>
      </c>
    </row>
    <row r="18" spans="2:9" ht="15.75" customHeight="1" x14ac:dyDescent="0.15">
      <c r="B18" s="116"/>
      <c r="C18" s="164" t="s">
        <v>432</v>
      </c>
      <c r="D18" s="72">
        <v>85</v>
      </c>
      <c r="E18" s="50">
        <v>43</v>
      </c>
      <c r="F18" s="38">
        <v>25</v>
      </c>
      <c r="G18" s="38">
        <v>2</v>
      </c>
      <c r="H18" s="38">
        <v>6</v>
      </c>
      <c r="I18" s="38">
        <v>9</v>
      </c>
    </row>
    <row r="19" spans="2:9" ht="15.75" customHeight="1" x14ac:dyDescent="0.15">
      <c r="B19" s="116"/>
      <c r="C19" s="163"/>
      <c r="D19" s="33">
        <v>100</v>
      </c>
      <c r="E19" s="49">
        <v>50.6</v>
      </c>
      <c r="F19" s="35">
        <v>29.4</v>
      </c>
      <c r="G19" s="35">
        <v>2.4</v>
      </c>
      <c r="H19" s="35">
        <v>7.1</v>
      </c>
      <c r="I19" s="35">
        <v>10.6</v>
      </c>
    </row>
    <row r="20" spans="2:9" ht="15.75" customHeight="1" x14ac:dyDescent="0.15">
      <c r="B20" s="116"/>
      <c r="C20" s="162" t="s">
        <v>433</v>
      </c>
      <c r="D20" s="16">
        <v>147</v>
      </c>
      <c r="E20" s="46">
        <v>60</v>
      </c>
      <c r="F20" s="28">
        <v>67</v>
      </c>
      <c r="G20" s="28">
        <v>2</v>
      </c>
      <c r="H20" s="28">
        <v>11</v>
      </c>
      <c r="I20" s="28">
        <v>7</v>
      </c>
    </row>
    <row r="21" spans="2:9" ht="15.75" customHeight="1" x14ac:dyDescent="0.15">
      <c r="B21" s="116"/>
      <c r="C21" s="162"/>
      <c r="D21" s="71">
        <v>100</v>
      </c>
      <c r="E21" s="70">
        <v>40.799999999999997</v>
      </c>
      <c r="F21" s="36">
        <v>45.6</v>
      </c>
      <c r="G21" s="36">
        <v>1.4</v>
      </c>
      <c r="H21" s="36">
        <v>7.5</v>
      </c>
      <c r="I21" s="36">
        <v>4.8</v>
      </c>
    </row>
    <row r="22" spans="2:9" ht="15.75" customHeight="1" x14ac:dyDescent="0.15">
      <c r="B22" s="116"/>
      <c r="C22" s="164" t="s">
        <v>434</v>
      </c>
      <c r="D22" s="72">
        <v>260</v>
      </c>
      <c r="E22" s="50">
        <v>110</v>
      </c>
      <c r="F22" s="38">
        <v>91</v>
      </c>
      <c r="G22" s="38">
        <v>8</v>
      </c>
      <c r="H22" s="38">
        <v>25</v>
      </c>
      <c r="I22" s="38">
        <v>26</v>
      </c>
    </row>
    <row r="23" spans="2:9" ht="15.75" customHeight="1" x14ac:dyDescent="0.15">
      <c r="B23" s="116"/>
      <c r="C23" s="163"/>
      <c r="D23" s="33">
        <v>100</v>
      </c>
      <c r="E23" s="49">
        <v>42.3</v>
      </c>
      <c r="F23" s="35">
        <v>35</v>
      </c>
      <c r="G23" s="35">
        <v>3.1</v>
      </c>
      <c r="H23" s="35">
        <v>9.6</v>
      </c>
      <c r="I23" s="35">
        <v>10</v>
      </c>
    </row>
    <row r="24" spans="2:9" ht="15.75" customHeight="1" x14ac:dyDescent="0.15">
      <c r="B24" s="116"/>
      <c r="C24" s="162" t="s">
        <v>435</v>
      </c>
      <c r="D24" s="16">
        <v>464</v>
      </c>
      <c r="E24" s="46">
        <v>234</v>
      </c>
      <c r="F24" s="28">
        <v>168</v>
      </c>
      <c r="G24" s="28">
        <v>20</v>
      </c>
      <c r="H24" s="28">
        <v>23</v>
      </c>
      <c r="I24" s="28">
        <v>19</v>
      </c>
    </row>
    <row r="25" spans="2:9" ht="15.75" customHeight="1" x14ac:dyDescent="0.15">
      <c r="B25" s="116"/>
      <c r="C25" s="162"/>
      <c r="D25" s="71">
        <v>100</v>
      </c>
      <c r="E25" s="70">
        <v>50.4</v>
      </c>
      <c r="F25" s="36">
        <v>36.200000000000003</v>
      </c>
      <c r="G25" s="36">
        <v>4.3</v>
      </c>
      <c r="H25" s="36">
        <v>5</v>
      </c>
      <c r="I25" s="36">
        <v>4.0999999999999996</v>
      </c>
    </row>
    <row r="26" spans="2:9" ht="15.75" customHeight="1" x14ac:dyDescent="0.15">
      <c r="B26" s="116"/>
      <c r="C26" s="164" t="s">
        <v>436</v>
      </c>
      <c r="D26" s="72">
        <v>474</v>
      </c>
      <c r="E26" s="50">
        <v>237</v>
      </c>
      <c r="F26" s="38">
        <v>167</v>
      </c>
      <c r="G26" s="38">
        <v>18</v>
      </c>
      <c r="H26" s="38">
        <v>28</v>
      </c>
      <c r="I26" s="38">
        <v>24</v>
      </c>
    </row>
    <row r="27" spans="2:9" ht="15.75" customHeight="1" x14ac:dyDescent="0.15">
      <c r="B27" s="118"/>
      <c r="C27" s="165"/>
      <c r="D27" s="18">
        <v>100</v>
      </c>
      <c r="E27" s="68">
        <v>50</v>
      </c>
      <c r="F27" s="11">
        <v>35.200000000000003</v>
      </c>
      <c r="G27" s="11">
        <v>3.8</v>
      </c>
      <c r="H27" s="11">
        <v>5.9</v>
      </c>
      <c r="I27" s="11">
        <v>5.0999999999999996</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I9">
    <cfRule type="top10" dxfId="822" priority="1441" rank="1"/>
  </conditionalFormatting>
  <conditionalFormatting sqref="E11:I11">
    <cfRule type="top10" dxfId="821" priority="1442" rank="1"/>
  </conditionalFormatting>
  <conditionalFormatting sqref="E13:I13">
    <cfRule type="top10" dxfId="820" priority="1443" rank="1"/>
  </conditionalFormatting>
  <conditionalFormatting sqref="E15:I15">
    <cfRule type="top10" dxfId="819" priority="1444" rank="1"/>
  </conditionalFormatting>
  <conditionalFormatting sqref="E17:I17">
    <cfRule type="top10" dxfId="818" priority="1445" rank="1"/>
  </conditionalFormatting>
  <conditionalFormatting sqref="E19:I19">
    <cfRule type="top10" dxfId="817" priority="1446" rank="1"/>
  </conditionalFormatting>
  <conditionalFormatting sqref="E21:I21">
    <cfRule type="top10" dxfId="816" priority="1447" rank="1"/>
  </conditionalFormatting>
  <conditionalFormatting sqref="E23:I23">
    <cfRule type="top10" dxfId="815" priority="1448" rank="1"/>
  </conditionalFormatting>
  <conditionalFormatting sqref="E25:I25">
    <cfRule type="top10" dxfId="814" priority="1449" rank="1"/>
  </conditionalFormatting>
  <conditionalFormatting sqref="E27:I27">
    <cfRule type="top10" dxfId="813" priority="1450" rank="1"/>
  </conditionalFormatting>
  <pageMargins left="0.7" right="0.7" top="0.75" bottom="0.75" header="0.3" footer="0.3"/>
  <pageSetup paperSize="9" orientation="landscape" r:id="rId1"/>
  <headerFooter>
    <oddFooter>&amp;C&amp;P</oddFooter>
  </headerFooter>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0" ht="15.75" customHeight="1" x14ac:dyDescent="0.15">
      <c r="B2" s="1" t="s">
        <v>785</v>
      </c>
    </row>
    <row r="3" spans="2:10" ht="15.75" customHeight="1" x14ac:dyDescent="0.15">
      <c r="B3" s="1" t="s">
        <v>786</v>
      </c>
    </row>
    <row r="4" spans="2:10" ht="15.75" customHeight="1" x14ac:dyDescent="0.15">
      <c r="B4" s="1" t="s">
        <v>736</v>
      </c>
    </row>
    <row r="5" spans="2:10" ht="15.75" customHeight="1" x14ac:dyDescent="0.15">
      <c r="B5" s="1" t="s">
        <v>790</v>
      </c>
    </row>
    <row r="6" spans="2:10" ht="4.5" customHeight="1" x14ac:dyDescent="0.15">
      <c r="B6" s="12"/>
      <c r="C6" s="6"/>
      <c r="D6" s="15"/>
      <c r="E6" s="73"/>
      <c r="F6" s="13"/>
      <c r="G6" s="13"/>
      <c r="H6" s="13"/>
      <c r="I6" s="13"/>
      <c r="J6" s="13"/>
    </row>
    <row r="7" spans="2:10" s="2" customFormat="1" ht="118.5" customHeight="1" thickBot="1" x14ac:dyDescent="0.2">
      <c r="B7" s="25"/>
      <c r="C7" s="5" t="s">
        <v>427</v>
      </c>
      <c r="D7" s="19" t="s">
        <v>52</v>
      </c>
      <c r="E7" s="22" t="s">
        <v>820</v>
      </c>
      <c r="F7" s="23" t="s">
        <v>100</v>
      </c>
      <c r="G7" s="23" t="s">
        <v>101</v>
      </c>
      <c r="H7" s="23" t="s">
        <v>28</v>
      </c>
      <c r="I7" s="23" t="s">
        <v>102</v>
      </c>
      <c r="J7" s="23" t="s">
        <v>53</v>
      </c>
    </row>
    <row r="8" spans="2:10" ht="15.75" customHeight="1" thickTop="1" x14ac:dyDescent="0.15">
      <c r="B8" s="108" t="s">
        <v>428</v>
      </c>
      <c r="C8" s="109"/>
      <c r="D8" s="16">
        <v>1286</v>
      </c>
      <c r="E8" s="46">
        <v>548</v>
      </c>
      <c r="F8" s="28">
        <v>547</v>
      </c>
      <c r="G8" s="28">
        <v>127</v>
      </c>
      <c r="H8" s="28">
        <v>40</v>
      </c>
      <c r="I8" s="28">
        <v>13</v>
      </c>
      <c r="J8" s="28">
        <v>11</v>
      </c>
    </row>
    <row r="9" spans="2:10" ht="15.75" customHeight="1" x14ac:dyDescent="0.15">
      <c r="B9" s="110"/>
      <c r="C9" s="111"/>
      <c r="D9" s="18">
        <v>100</v>
      </c>
      <c r="E9" s="68">
        <v>42.6</v>
      </c>
      <c r="F9" s="11">
        <v>42.5</v>
      </c>
      <c r="G9" s="11">
        <v>9.9</v>
      </c>
      <c r="H9" s="11">
        <v>3.1</v>
      </c>
      <c r="I9" s="11">
        <v>1</v>
      </c>
      <c r="J9" s="11">
        <v>0.9</v>
      </c>
    </row>
    <row r="10" spans="2:10" ht="15.75" customHeight="1" x14ac:dyDescent="0.15">
      <c r="B10" s="117" t="s">
        <v>429</v>
      </c>
      <c r="C10" s="166" t="s">
        <v>2</v>
      </c>
      <c r="D10" s="17">
        <v>348</v>
      </c>
      <c r="E10" s="69">
        <v>132</v>
      </c>
      <c r="F10" s="10">
        <v>160</v>
      </c>
      <c r="G10" s="10">
        <v>42</v>
      </c>
      <c r="H10" s="10">
        <v>8</v>
      </c>
      <c r="I10" s="10">
        <v>2</v>
      </c>
      <c r="J10" s="10">
        <v>4</v>
      </c>
    </row>
    <row r="11" spans="2:10" ht="15.75" customHeight="1" x14ac:dyDescent="0.15">
      <c r="B11" s="116"/>
      <c r="C11" s="163"/>
      <c r="D11" s="33">
        <v>100</v>
      </c>
      <c r="E11" s="49">
        <v>37.9</v>
      </c>
      <c r="F11" s="35">
        <v>46</v>
      </c>
      <c r="G11" s="35">
        <v>12.1</v>
      </c>
      <c r="H11" s="35">
        <v>2.2999999999999998</v>
      </c>
      <c r="I11" s="35">
        <v>0.6</v>
      </c>
      <c r="J11" s="35">
        <v>1.1000000000000001</v>
      </c>
    </row>
    <row r="12" spans="2:10" ht="15.75" customHeight="1" x14ac:dyDescent="0.15">
      <c r="B12" s="116"/>
      <c r="C12" s="162" t="s">
        <v>3</v>
      </c>
      <c r="D12" s="16">
        <v>925</v>
      </c>
      <c r="E12" s="46">
        <v>409</v>
      </c>
      <c r="F12" s="28">
        <v>382</v>
      </c>
      <c r="G12" s="28">
        <v>85</v>
      </c>
      <c r="H12" s="28">
        <v>32</v>
      </c>
      <c r="I12" s="28">
        <v>11</v>
      </c>
      <c r="J12" s="28">
        <v>6</v>
      </c>
    </row>
    <row r="13" spans="2:10" ht="15.75" customHeight="1" x14ac:dyDescent="0.15">
      <c r="B13" s="118"/>
      <c r="C13" s="165"/>
      <c r="D13" s="18">
        <v>100</v>
      </c>
      <c r="E13" s="68">
        <v>44.2</v>
      </c>
      <c r="F13" s="11">
        <v>41.3</v>
      </c>
      <c r="G13" s="11">
        <v>9.1999999999999993</v>
      </c>
      <c r="H13" s="11">
        <v>3.5</v>
      </c>
      <c r="I13" s="11">
        <v>1.2</v>
      </c>
      <c r="J13" s="11">
        <v>0.6</v>
      </c>
    </row>
    <row r="14" spans="2:10" ht="15.75" customHeight="1" x14ac:dyDescent="0.15">
      <c r="B14" s="117" t="s">
        <v>782</v>
      </c>
      <c r="C14" s="166" t="s">
        <v>430</v>
      </c>
      <c r="D14" s="17">
        <v>10</v>
      </c>
      <c r="E14" s="69">
        <v>1</v>
      </c>
      <c r="F14" s="10">
        <v>8</v>
      </c>
      <c r="G14" s="10">
        <v>1</v>
      </c>
      <c r="H14" s="10">
        <v>0</v>
      </c>
      <c r="I14" s="10">
        <v>0</v>
      </c>
      <c r="J14" s="10">
        <v>0</v>
      </c>
    </row>
    <row r="15" spans="2:10" ht="15.75" customHeight="1" x14ac:dyDescent="0.15">
      <c r="B15" s="116"/>
      <c r="C15" s="163"/>
      <c r="D15" s="33">
        <v>100</v>
      </c>
      <c r="E15" s="49">
        <v>10</v>
      </c>
      <c r="F15" s="35">
        <v>80</v>
      </c>
      <c r="G15" s="35">
        <v>10</v>
      </c>
      <c r="H15" s="35">
        <v>0</v>
      </c>
      <c r="I15" s="35">
        <v>0</v>
      </c>
      <c r="J15" s="35">
        <v>0</v>
      </c>
    </row>
    <row r="16" spans="2:10" ht="15.75" customHeight="1" x14ac:dyDescent="0.15">
      <c r="B16" s="116"/>
      <c r="C16" s="162" t="s">
        <v>431</v>
      </c>
      <c r="D16" s="16">
        <v>37</v>
      </c>
      <c r="E16" s="46">
        <v>14</v>
      </c>
      <c r="F16" s="28">
        <v>17</v>
      </c>
      <c r="G16" s="28">
        <v>5</v>
      </c>
      <c r="H16" s="28">
        <v>1</v>
      </c>
      <c r="I16" s="28">
        <v>0</v>
      </c>
      <c r="J16" s="28">
        <v>0</v>
      </c>
    </row>
    <row r="17" spans="2:10" ht="15.75" customHeight="1" x14ac:dyDescent="0.15">
      <c r="B17" s="116"/>
      <c r="C17" s="162"/>
      <c r="D17" s="71">
        <v>100</v>
      </c>
      <c r="E17" s="70">
        <v>37.799999999999997</v>
      </c>
      <c r="F17" s="36">
        <v>45.9</v>
      </c>
      <c r="G17" s="36">
        <v>13.5</v>
      </c>
      <c r="H17" s="36">
        <v>2.7</v>
      </c>
      <c r="I17" s="36">
        <v>0</v>
      </c>
      <c r="J17" s="36">
        <v>0</v>
      </c>
    </row>
    <row r="18" spans="2:10" ht="15.75" customHeight="1" x14ac:dyDescent="0.15">
      <c r="B18" s="116"/>
      <c r="C18" s="164" t="s">
        <v>432</v>
      </c>
      <c r="D18" s="72">
        <v>68</v>
      </c>
      <c r="E18" s="50">
        <v>34</v>
      </c>
      <c r="F18" s="38">
        <v>27</v>
      </c>
      <c r="G18" s="38">
        <v>4</v>
      </c>
      <c r="H18" s="38">
        <v>1</v>
      </c>
      <c r="I18" s="38">
        <v>2</v>
      </c>
      <c r="J18" s="38">
        <v>0</v>
      </c>
    </row>
    <row r="19" spans="2:10" ht="15.75" customHeight="1" x14ac:dyDescent="0.15">
      <c r="B19" s="116"/>
      <c r="C19" s="163"/>
      <c r="D19" s="33">
        <v>100</v>
      </c>
      <c r="E19" s="49">
        <v>50</v>
      </c>
      <c r="F19" s="35">
        <v>39.700000000000003</v>
      </c>
      <c r="G19" s="35">
        <v>5.9</v>
      </c>
      <c r="H19" s="35">
        <v>1.5</v>
      </c>
      <c r="I19" s="35">
        <v>2.9</v>
      </c>
      <c r="J19" s="35">
        <v>0</v>
      </c>
    </row>
    <row r="20" spans="2:10" ht="15.75" customHeight="1" x14ac:dyDescent="0.15">
      <c r="B20" s="116"/>
      <c r="C20" s="162" t="s">
        <v>433</v>
      </c>
      <c r="D20" s="16">
        <v>127</v>
      </c>
      <c r="E20" s="46">
        <v>48</v>
      </c>
      <c r="F20" s="28">
        <v>53</v>
      </c>
      <c r="G20" s="28">
        <v>19</v>
      </c>
      <c r="H20" s="28">
        <v>4</v>
      </c>
      <c r="I20" s="28">
        <v>2</v>
      </c>
      <c r="J20" s="28">
        <v>1</v>
      </c>
    </row>
    <row r="21" spans="2:10" ht="15.75" customHeight="1" x14ac:dyDescent="0.15">
      <c r="B21" s="116"/>
      <c r="C21" s="162"/>
      <c r="D21" s="71">
        <v>100</v>
      </c>
      <c r="E21" s="70">
        <v>37.799999999999997</v>
      </c>
      <c r="F21" s="36">
        <v>41.7</v>
      </c>
      <c r="G21" s="36">
        <v>15</v>
      </c>
      <c r="H21" s="36">
        <v>3.1</v>
      </c>
      <c r="I21" s="36">
        <v>1.6</v>
      </c>
      <c r="J21" s="36">
        <v>0.8</v>
      </c>
    </row>
    <row r="22" spans="2:10" ht="15.75" customHeight="1" x14ac:dyDescent="0.15">
      <c r="B22" s="116"/>
      <c r="C22" s="164" t="s">
        <v>434</v>
      </c>
      <c r="D22" s="72">
        <v>201</v>
      </c>
      <c r="E22" s="50">
        <v>90</v>
      </c>
      <c r="F22" s="38">
        <v>80</v>
      </c>
      <c r="G22" s="38">
        <v>16</v>
      </c>
      <c r="H22" s="38">
        <v>12</v>
      </c>
      <c r="I22" s="38">
        <v>2</v>
      </c>
      <c r="J22" s="38">
        <v>1</v>
      </c>
    </row>
    <row r="23" spans="2:10" ht="15.75" customHeight="1" x14ac:dyDescent="0.15">
      <c r="B23" s="116"/>
      <c r="C23" s="163"/>
      <c r="D23" s="33">
        <v>100</v>
      </c>
      <c r="E23" s="49">
        <v>44.8</v>
      </c>
      <c r="F23" s="35">
        <v>39.799999999999997</v>
      </c>
      <c r="G23" s="35">
        <v>8</v>
      </c>
      <c r="H23" s="35">
        <v>6</v>
      </c>
      <c r="I23" s="35">
        <v>1</v>
      </c>
      <c r="J23" s="35">
        <v>0.5</v>
      </c>
    </row>
    <row r="24" spans="2:10" ht="15.75" customHeight="1" x14ac:dyDescent="0.15">
      <c r="B24" s="116"/>
      <c r="C24" s="162" t="s">
        <v>435</v>
      </c>
      <c r="D24" s="16">
        <v>402</v>
      </c>
      <c r="E24" s="46">
        <v>174</v>
      </c>
      <c r="F24" s="28">
        <v>178</v>
      </c>
      <c r="G24" s="28">
        <v>34</v>
      </c>
      <c r="H24" s="28">
        <v>10</v>
      </c>
      <c r="I24" s="28">
        <v>3</v>
      </c>
      <c r="J24" s="28">
        <v>3</v>
      </c>
    </row>
    <row r="25" spans="2:10" ht="15.75" customHeight="1" x14ac:dyDescent="0.15">
      <c r="B25" s="116"/>
      <c r="C25" s="162"/>
      <c r="D25" s="71">
        <v>100</v>
      </c>
      <c r="E25" s="70">
        <v>43.3</v>
      </c>
      <c r="F25" s="36">
        <v>44.3</v>
      </c>
      <c r="G25" s="36">
        <v>8.5</v>
      </c>
      <c r="H25" s="36">
        <v>2.5</v>
      </c>
      <c r="I25" s="36">
        <v>0.7</v>
      </c>
      <c r="J25" s="36">
        <v>0.7</v>
      </c>
    </row>
    <row r="26" spans="2:10" ht="15.75" customHeight="1" x14ac:dyDescent="0.15">
      <c r="B26" s="116"/>
      <c r="C26" s="164" t="s">
        <v>436</v>
      </c>
      <c r="D26" s="72">
        <v>404</v>
      </c>
      <c r="E26" s="50">
        <v>170</v>
      </c>
      <c r="F26" s="38">
        <v>170</v>
      </c>
      <c r="G26" s="38">
        <v>44</v>
      </c>
      <c r="H26" s="38">
        <v>12</v>
      </c>
      <c r="I26" s="38">
        <v>4</v>
      </c>
      <c r="J26" s="38">
        <v>4</v>
      </c>
    </row>
    <row r="27" spans="2:10" ht="15.75" customHeight="1" x14ac:dyDescent="0.15">
      <c r="B27" s="118"/>
      <c r="C27" s="165"/>
      <c r="D27" s="18">
        <v>100</v>
      </c>
      <c r="E27" s="68">
        <v>42.1</v>
      </c>
      <c r="F27" s="11">
        <v>42.1</v>
      </c>
      <c r="G27" s="11">
        <v>10.9</v>
      </c>
      <c r="H27" s="11">
        <v>3</v>
      </c>
      <c r="I27" s="11">
        <v>1</v>
      </c>
      <c r="J27" s="11">
        <v>1</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J9">
    <cfRule type="top10" dxfId="812" priority="1451" rank="1"/>
  </conditionalFormatting>
  <conditionalFormatting sqref="E11:J11">
    <cfRule type="top10" dxfId="811" priority="1452" rank="1"/>
  </conditionalFormatting>
  <conditionalFormatting sqref="E13:J13">
    <cfRule type="top10" dxfId="810" priority="1453" rank="1"/>
  </conditionalFormatting>
  <conditionalFormatting sqref="E15:J15">
    <cfRule type="top10" dxfId="809" priority="1454" rank="1"/>
  </conditionalFormatting>
  <conditionalFormatting sqref="E17:J17">
    <cfRule type="top10" dxfId="808" priority="1455" rank="1"/>
  </conditionalFormatting>
  <conditionalFormatting sqref="E19:J19">
    <cfRule type="top10" dxfId="807" priority="1456" rank="1"/>
  </conditionalFormatting>
  <conditionalFormatting sqref="E21:J21">
    <cfRule type="top10" dxfId="806" priority="1457" rank="1"/>
  </conditionalFormatting>
  <conditionalFormatting sqref="E23:J23">
    <cfRule type="top10" dxfId="805" priority="1458" rank="1"/>
  </conditionalFormatting>
  <conditionalFormatting sqref="E25:J25">
    <cfRule type="top10" dxfId="804" priority="1459" rank="1"/>
  </conditionalFormatting>
  <conditionalFormatting sqref="E27:J27">
    <cfRule type="top10" dxfId="803" priority="1460" rank="1"/>
  </conditionalFormatting>
  <pageMargins left="0.7" right="0.7" top="0.75" bottom="0.75" header="0.3" footer="0.3"/>
  <pageSetup paperSize="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13" ht="15.75" customHeight="1" x14ac:dyDescent="0.15">
      <c r="B2" s="3" t="s">
        <v>49</v>
      </c>
    </row>
    <row r="3" spans="2:13" ht="15.75" customHeight="1" x14ac:dyDescent="0.15">
      <c r="B3" s="3" t="s">
        <v>1326</v>
      </c>
    </row>
    <row r="4" spans="2:13" ht="15.75" customHeight="1" x14ac:dyDescent="0.15">
      <c r="B4" s="3" t="s">
        <v>1327</v>
      </c>
      <c r="C4" s="3"/>
      <c r="D4" s="3"/>
      <c r="E4" s="3"/>
      <c r="F4" s="3"/>
      <c r="G4" s="3"/>
      <c r="H4" s="3"/>
      <c r="I4" s="3"/>
      <c r="J4" s="3"/>
    </row>
    <row r="5" spans="2:13" ht="15.75" customHeight="1" x14ac:dyDescent="0.15">
      <c r="B5" s="3" t="s">
        <v>1328</v>
      </c>
      <c r="C5" s="3"/>
      <c r="D5" s="3"/>
      <c r="E5" s="3"/>
      <c r="F5" s="3"/>
      <c r="G5" s="3"/>
      <c r="H5" s="3"/>
      <c r="I5" s="3"/>
      <c r="J5" s="3"/>
    </row>
    <row r="6" spans="2:13" ht="4.5" customHeight="1" x14ac:dyDescent="0.15">
      <c r="B6" s="12"/>
      <c r="C6" s="14"/>
      <c r="D6" s="15"/>
      <c r="E6" s="6"/>
      <c r="F6" s="13"/>
      <c r="G6" s="13"/>
      <c r="H6" s="13"/>
      <c r="I6" s="3"/>
      <c r="J6" s="3"/>
    </row>
    <row r="7" spans="2:13" s="2" customFormat="1" ht="118.5" customHeight="1" thickBot="1" x14ac:dyDescent="0.2">
      <c r="B7" s="9"/>
      <c r="C7" s="5" t="s">
        <v>48</v>
      </c>
      <c r="D7" s="19" t="s">
        <v>52</v>
      </c>
      <c r="E7" s="22" t="s">
        <v>216</v>
      </c>
      <c r="F7" s="23" t="s">
        <v>1</v>
      </c>
      <c r="G7" s="23" t="s">
        <v>217</v>
      </c>
      <c r="H7" s="23" t="s">
        <v>53</v>
      </c>
      <c r="I7" s="4"/>
      <c r="J7" s="4"/>
    </row>
    <row r="8" spans="2:13" ht="15.75" customHeight="1" thickTop="1" x14ac:dyDescent="0.15">
      <c r="B8" s="108" t="s">
        <v>54</v>
      </c>
      <c r="C8" s="109"/>
      <c r="D8" s="16">
        <v>745</v>
      </c>
      <c r="E8" s="7">
        <v>295</v>
      </c>
      <c r="F8" s="10">
        <v>121</v>
      </c>
      <c r="G8" s="10">
        <v>275</v>
      </c>
      <c r="H8" s="10">
        <v>54</v>
      </c>
      <c r="I8" s="3"/>
      <c r="J8" s="3"/>
    </row>
    <row r="9" spans="2:13" ht="15.75" customHeight="1" x14ac:dyDescent="0.15">
      <c r="B9" s="110"/>
      <c r="C9" s="111"/>
      <c r="D9" s="18">
        <v>100</v>
      </c>
      <c r="E9" s="8">
        <v>39.6</v>
      </c>
      <c r="F9" s="11">
        <v>16.2</v>
      </c>
      <c r="G9" s="11">
        <v>36.9</v>
      </c>
      <c r="H9" s="11">
        <v>7.2</v>
      </c>
      <c r="I9" s="3"/>
      <c r="J9" s="3"/>
    </row>
    <row r="10" spans="2:13" ht="15.75" customHeight="1" x14ac:dyDescent="0.15">
      <c r="B10" s="116" t="s">
        <v>46</v>
      </c>
      <c r="C10" s="115" t="s">
        <v>2</v>
      </c>
      <c r="D10" s="17">
        <v>245</v>
      </c>
      <c r="E10" s="7">
        <v>115</v>
      </c>
      <c r="F10" s="10">
        <v>51</v>
      </c>
      <c r="G10" s="10">
        <v>62</v>
      </c>
      <c r="H10" s="10">
        <v>17</v>
      </c>
      <c r="I10" s="3"/>
      <c r="J10" s="3"/>
    </row>
    <row r="11" spans="2:13" ht="15.75" customHeight="1" x14ac:dyDescent="0.15">
      <c r="B11" s="116"/>
      <c r="C11" s="114" t="s">
        <v>0</v>
      </c>
      <c r="D11" s="33">
        <v>100</v>
      </c>
      <c r="E11" s="34">
        <v>46.9</v>
      </c>
      <c r="F11" s="35">
        <v>20.8</v>
      </c>
      <c r="G11" s="35">
        <v>25.3</v>
      </c>
      <c r="H11" s="35">
        <v>6.9</v>
      </c>
      <c r="I11" s="3"/>
      <c r="J11" s="3"/>
    </row>
    <row r="12" spans="2:13" ht="15.75" customHeight="1" x14ac:dyDescent="0.15">
      <c r="B12" s="116"/>
      <c r="C12" s="112" t="s">
        <v>3</v>
      </c>
      <c r="D12" s="16">
        <v>491</v>
      </c>
      <c r="E12" s="27">
        <v>175</v>
      </c>
      <c r="F12" s="28">
        <v>69</v>
      </c>
      <c r="G12" s="28">
        <v>211</v>
      </c>
      <c r="H12" s="28">
        <v>36</v>
      </c>
      <c r="I12" s="3"/>
      <c r="J12" s="3"/>
    </row>
    <row r="13" spans="2:13" ht="15.75" customHeight="1" x14ac:dyDescent="0.15">
      <c r="B13" s="116"/>
      <c r="C13" s="113" t="s">
        <v>0</v>
      </c>
      <c r="D13" s="18">
        <v>100</v>
      </c>
      <c r="E13" s="8">
        <v>35.6</v>
      </c>
      <c r="F13" s="11">
        <v>14.1</v>
      </c>
      <c r="G13" s="11">
        <v>43</v>
      </c>
      <c r="H13" s="11">
        <v>7.3</v>
      </c>
      <c r="I13" s="3"/>
      <c r="J13" s="3"/>
    </row>
    <row r="14" spans="2:13" ht="15.75" customHeight="1" x14ac:dyDescent="0.15">
      <c r="B14" s="117" t="s">
        <v>47</v>
      </c>
      <c r="C14" s="112" t="s">
        <v>5</v>
      </c>
      <c r="D14" s="17">
        <v>59</v>
      </c>
      <c r="E14" s="7">
        <v>28</v>
      </c>
      <c r="F14" s="10">
        <v>9</v>
      </c>
      <c r="G14" s="10">
        <v>17</v>
      </c>
      <c r="H14" s="10">
        <v>5</v>
      </c>
      <c r="I14" s="3"/>
      <c r="J14" s="3"/>
    </row>
    <row r="15" spans="2:13" ht="15.75" customHeight="1" x14ac:dyDescent="0.15">
      <c r="B15" s="116"/>
      <c r="C15" s="114" t="s">
        <v>0</v>
      </c>
      <c r="D15" s="33">
        <v>100</v>
      </c>
      <c r="E15" s="34">
        <v>47.5</v>
      </c>
      <c r="F15" s="35">
        <v>15.3</v>
      </c>
      <c r="G15" s="35">
        <v>28.8</v>
      </c>
      <c r="H15" s="35">
        <v>8.5</v>
      </c>
      <c r="I15" s="3"/>
      <c r="J15" s="3"/>
    </row>
    <row r="16" spans="2:13" ht="15.75" customHeight="1" x14ac:dyDescent="0.15">
      <c r="B16" s="116"/>
      <c r="C16" s="112" t="s">
        <v>6</v>
      </c>
      <c r="D16" s="16">
        <v>70</v>
      </c>
      <c r="E16" s="27">
        <v>41</v>
      </c>
      <c r="F16" s="28">
        <v>13</v>
      </c>
      <c r="G16" s="28">
        <v>9</v>
      </c>
      <c r="H16" s="28">
        <v>7</v>
      </c>
      <c r="I16" s="3"/>
      <c r="J16" s="3"/>
      <c r="M16" s="1" t="s">
        <v>1325</v>
      </c>
    </row>
    <row r="17" spans="2:10" ht="15.75" customHeight="1" x14ac:dyDescent="0.15">
      <c r="B17" s="116"/>
      <c r="C17" s="114" t="s">
        <v>0</v>
      </c>
      <c r="D17" s="33">
        <v>100</v>
      </c>
      <c r="E17" s="34">
        <v>58.6</v>
      </c>
      <c r="F17" s="35">
        <v>18.600000000000001</v>
      </c>
      <c r="G17" s="35">
        <v>12.9</v>
      </c>
      <c r="H17" s="35">
        <v>10</v>
      </c>
      <c r="I17" s="3"/>
      <c r="J17" s="3"/>
    </row>
    <row r="18" spans="2:10" ht="15.75" customHeight="1" x14ac:dyDescent="0.15">
      <c r="B18" s="116"/>
      <c r="C18" s="112" t="s">
        <v>7</v>
      </c>
      <c r="D18" s="16">
        <v>123</v>
      </c>
      <c r="E18" s="27">
        <v>55</v>
      </c>
      <c r="F18" s="28">
        <v>21</v>
      </c>
      <c r="G18" s="28">
        <v>38</v>
      </c>
      <c r="H18" s="28">
        <v>9</v>
      </c>
      <c r="I18" s="3"/>
      <c r="J18" s="3"/>
    </row>
    <row r="19" spans="2:10" ht="15.75" customHeight="1" x14ac:dyDescent="0.15">
      <c r="B19" s="116"/>
      <c r="C19" s="114" t="s">
        <v>0</v>
      </c>
      <c r="D19" s="33">
        <v>100</v>
      </c>
      <c r="E19" s="34">
        <v>44.7</v>
      </c>
      <c r="F19" s="35">
        <v>17.100000000000001</v>
      </c>
      <c r="G19" s="35">
        <v>30.9</v>
      </c>
      <c r="H19" s="35">
        <v>7.3</v>
      </c>
      <c r="I19" s="3"/>
      <c r="J19" s="3"/>
    </row>
    <row r="20" spans="2:10" ht="15.75" customHeight="1" x14ac:dyDescent="0.15">
      <c r="B20" s="116"/>
      <c r="C20" s="112" t="s">
        <v>8</v>
      </c>
      <c r="D20" s="16">
        <v>195</v>
      </c>
      <c r="E20" s="27">
        <v>74</v>
      </c>
      <c r="F20" s="28">
        <v>33</v>
      </c>
      <c r="G20" s="28">
        <v>70</v>
      </c>
      <c r="H20" s="28">
        <v>18</v>
      </c>
      <c r="I20" s="3"/>
      <c r="J20" s="3"/>
    </row>
    <row r="21" spans="2:10" ht="15.75" customHeight="1" x14ac:dyDescent="0.15">
      <c r="B21" s="116"/>
      <c r="C21" s="114" t="s">
        <v>0</v>
      </c>
      <c r="D21" s="33">
        <v>100</v>
      </c>
      <c r="E21" s="34">
        <v>37.9</v>
      </c>
      <c r="F21" s="35">
        <v>16.899999999999999</v>
      </c>
      <c r="G21" s="35">
        <v>35.9</v>
      </c>
      <c r="H21" s="35">
        <v>9.1999999999999993</v>
      </c>
      <c r="I21" s="3"/>
      <c r="J21" s="3"/>
    </row>
    <row r="22" spans="2:10" ht="15.75" customHeight="1" x14ac:dyDescent="0.15">
      <c r="B22" s="116"/>
      <c r="C22" s="112" t="s">
        <v>9</v>
      </c>
      <c r="D22" s="16">
        <v>287</v>
      </c>
      <c r="E22" s="27">
        <v>91</v>
      </c>
      <c r="F22" s="28">
        <v>44</v>
      </c>
      <c r="G22" s="28">
        <v>138</v>
      </c>
      <c r="H22" s="28">
        <v>14</v>
      </c>
      <c r="I22" s="3"/>
      <c r="J22" s="3"/>
    </row>
    <row r="23" spans="2:10" ht="15.75" customHeight="1" x14ac:dyDescent="0.15">
      <c r="B23" s="118"/>
      <c r="C23" s="113" t="s">
        <v>0</v>
      </c>
      <c r="D23" s="18">
        <v>100</v>
      </c>
      <c r="E23" s="8">
        <v>31.7</v>
      </c>
      <c r="F23" s="11">
        <v>15.3</v>
      </c>
      <c r="G23" s="11">
        <v>48.1</v>
      </c>
      <c r="H23" s="11">
        <v>4.9000000000000004</v>
      </c>
      <c r="I23" s="3"/>
      <c r="J23" s="3"/>
    </row>
    <row r="24" spans="2:10" ht="15.75" customHeight="1" x14ac:dyDescent="0.15">
      <c r="B24" s="3"/>
      <c r="C24" s="3"/>
      <c r="D24" s="3"/>
      <c r="E24" s="3"/>
      <c r="F24" s="3"/>
      <c r="G24" s="3"/>
      <c r="H24" s="3"/>
      <c r="I24" s="3"/>
      <c r="J24" s="3"/>
    </row>
    <row r="25" spans="2:10" ht="15.75" customHeight="1" x14ac:dyDescent="0.15">
      <c r="B25" s="3"/>
      <c r="C25" s="3"/>
      <c r="D25" s="3"/>
      <c r="E25" s="3"/>
      <c r="F25" s="3"/>
      <c r="G25" s="3"/>
      <c r="H25" s="3"/>
      <c r="I25" s="3"/>
      <c r="J25" s="3"/>
    </row>
    <row r="26" spans="2:10" ht="15.75" customHeight="1" x14ac:dyDescent="0.15">
      <c r="B26" s="3"/>
      <c r="C26" s="3"/>
      <c r="D26" s="3"/>
      <c r="E26" s="3"/>
      <c r="F26" s="3"/>
      <c r="G26" s="3"/>
      <c r="H26" s="3"/>
      <c r="I26" s="3"/>
      <c r="J26" s="3"/>
    </row>
    <row r="27" spans="2:10" ht="15.75" customHeight="1" x14ac:dyDescent="0.15">
      <c r="B27" s="3"/>
      <c r="C27" s="3"/>
      <c r="D27" s="3"/>
      <c r="E27" s="3"/>
      <c r="F27" s="3"/>
      <c r="G27" s="3"/>
      <c r="H27" s="3"/>
      <c r="I27" s="3"/>
      <c r="J27" s="3"/>
    </row>
  </sheetData>
  <mergeCells count="10">
    <mergeCell ref="B8:C9"/>
    <mergeCell ref="C22:C23"/>
    <mergeCell ref="C20:C21"/>
    <mergeCell ref="C18:C19"/>
    <mergeCell ref="C16:C17"/>
    <mergeCell ref="C14:C15"/>
    <mergeCell ref="C12:C13"/>
    <mergeCell ref="C10:C11"/>
    <mergeCell ref="B10:B13"/>
    <mergeCell ref="B14:B23"/>
  </mergeCells>
  <phoneticPr fontId="2"/>
  <conditionalFormatting sqref="E9:H9">
    <cfRule type="top10" dxfId="2452" priority="73" rank="1"/>
  </conditionalFormatting>
  <conditionalFormatting sqref="E11:H11">
    <cfRule type="top10" dxfId="2451" priority="74" rank="1"/>
  </conditionalFormatting>
  <conditionalFormatting sqref="E13:H13">
    <cfRule type="top10" dxfId="2450" priority="75" rank="1"/>
  </conditionalFormatting>
  <conditionalFormatting sqref="E15:H15">
    <cfRule type="top10" dxfId="2449" priority="76" rank="1"/>
  </conditionalFormatting>
  <conditionalFormatting sqref="E17:H17">
    <cfRule type="top10" dxfId="2448" priority="77" rank="1"/>
  </conditionalFormatting>
  <conditionalFormatting sqref="E19:H19">
    <cfRule type="top10" dxfId="2447" priority="78" rank="1"/>
  </conditionalFormatting>
  <conditionalFormatting sqref="E21:H21">
    <cfRule type="top10" dxfId="2446" priority="79" rank="1"/>
  </conditionalFormatting>
  <conditionalFormatting sqref="E23:H23">
    <cfRule type="top10" dxfId="2445" priority="80" rank="1"/>
  </conditionalFormatting>
  <pageMargins left="0.7" right="0.7" top="0.75" bottom="0.75" header="0.3" footer="0.3"/>
  <pageSetup paperSize="9" orientation="landscape"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20" ht="15.75" customHeight="1" x14ac:dyDescent="0.15">
      <c r="B2" s="1" t="s">
        <v>49</v>
      </c>
    </row>
    <row r="3" spans="2:20" ht="15.75" customHeight="1" x14ac:dyDescent="0.15">
      <c r="B3" s="1" t="s">
        <v>50</v>
      </c>
    </row>
    <row r="4" spans="2:20" ht="15.75" customHeight="1" x14ac:dyDescent="0.15">
      <c r="B4" s="3" t="s">
        <v>411</v>
      </c>
      <c r="C4" s="3"/>
      <c r="D4" s="3"/>
      <c r="E4" s="3"/>
      <c r="F4" s="3"/>
      <c r="G4" s="3"/>
      <c r="H4" s="3"/>
      <c r="I4" s="3"/>
      <c r="J4" s="3"/>
      <c r="K4" s="3"/>
      <c r="L4" s="3"/>
      <c r="M4" s="3"/>
      <c r="N4" s="3"/>
      <c r="O4" s="3"/>
      <c r="P4" s="3"/>
      <c r="Q4" s="3"/>
      <c r="R4" s="3"/>
      <c r="S4" s="3"/>
      <c r="T4" s="3"/>
    </row>
    <row r="5" spans="2:20" ht="15.75" customHeight="1" x14ac:dyDescent="0.15">
      <c r="B5" s="3" t="s">
        <v>51</v>
      </c>
      <c r="C5" s="3"/>
      <c r="D5" s="3"/>
      <c r="E5" s="3"/>
      <c r="F5" s="3"/>
      <c r="G5" s="3"/>
      <c r="H5" s="3"/>
      <c r="I5" s="3"/>
      <c r="J5" s="3"/>
      <c r="K5" s="3"/>
      <c r="L5" s="3"/>
      <c r="M5" s="3"/>
      <c r="N5" s="3"/>
      <c r="O5" s="3"/>
      <c r="P5" s="3"/>
      <c r="Q5" s="3"/>
      <c r="R5" s="3"/>
      <c r="S5" s="3"/>
      <c r="T5" s="3"/>
    </row>
    <row r="6" spans="2:20" ht="4.5" customHeight="1" x14ac:dyDescent="0.15">
      <c r="B6" s="12"/>
      <c r="C6" s="14"/>
      <c r="D6" s="15"/>
      <c r="E6" s="6"/>
      <c r="F6" s="13"/>
      <c r="G6" s="13"/>
      <c r="H6" s="13"/>
      <c r="I6" s="13"/>
      <c r="J6" s="13"/>
      <c r="K6" s="13"/>
      <c r="L6" s="13"/>
      <c r="M6" s="13"/>
      <c r="N6" s="3"/>
      <c r="O6" s="3"/>
      <c r="P6" s="3"/>
      <c r="Q6" s="3"/>
      <c r="R6" s="3"/>
      <c r="S6" s="3"/>
      <c r="T6" s="3"/>
    </row>
    <row r="7" spans="2:20" s="2" customFormat="1" ht="118.5" customHeight="1" thickBot="1" x14ac:dyDescent="0.2">
      <c r="B7" s="9"/>
      <c r="C7" s="5" t="s">
        <v>48</v>
      </c>
      <c r="D7" s="19" t="s">
        <v>52</v>
      </c>
      <c r="E7" s="22" t="s">
        <v>319</v>
      </c>
      <c r="F7" s="23" t="s">
        <v>320</v>
      </c>
      <c r="G7" s="23" t="s">
        <v>321</v>
      </c>
      <c r="H7" s="23" t="s">
        <v>322</v>
      </c>
      <c r="I7" s="23" t="s">
        <v>323</v>
      </c>
      <c r="J7" s="23" t="s">
        <v>324</v>
      </c>
      <c r="K7" s="23" t="s">
        <v>44</v>
      </c>
      <c r="L7" s="23" t="s">
        <v>10</v>
      </c>
      <c r="M7" s="23" t="s">
        <v>53</v>
      </c>
      <c r="N7" s="4"/>
      <c r="O7" s="4"/>
      <c r="P7" s="4"/>
      <c r="Q7" s="4"/>
      <c r="R7" s="4"/>
      <c r="S7" s="4"/>
      <c r="T7" s="4"/>
    </row>
    <row r="8" spans="2:20" ht="15.75" customHeight="1" thickTop="1" x14ac:dyDescent="0.15">
      <c r="B8" s="108" t="s">
        <v>54</v>
      </c>
      <c r="C8" s="109"/>
      <c r="D8" s="16">
        <v>745</v>
      </c>
      <c r="E8" s="7">
        <v>23</v>
      </c>
      <c r="F8" s="10">
        <v>19</v>
      </c>
      <c r="G8" s="10">
        <v>173</v>
      </c>
      <c r="H8" s="10">
        <v>164</v>
      </c>
      <c r="I8" s="10">
        <v>65</v>
      </c>
      <c r="J8" s="10">
        <v>83</v>
      </c>
      <c r="K8" s="10">
        <v>43</v>
      </c>
      <c r="L8" s="10">
        <v>232</v>
      </c>
      <c r="M8" s="10">
        <v>116</v>
      </c>
      <c r="N8" s="3"/>
      <c r="O8" s="3"/>
      <c r="P8" s="3"/>
      <c r="Q8" s="3"/>
      <c r="R8" s="3"/>
      <c r="S8" s="3"/>
      <c r="T8" s="3"/>
    </row>
    <row r="9" spans="2:20" ht="15.75" customHeight="1" x14ac:dyDescent="0.15">
      <c r="B9" s="110"/>
      <c r="C9" s="111"/>
      <c r="D9" s="18">
        <v>100</v>
      </c>
      <c r="E9" s="8">
        <v>3.1</v>
      </c>
      <c r="F9" s="11">
        <v>2.6</v>
      </c>
      <c r="G9" s="11">
        <v>23.2</v>
      </c>
      <c r="H9" s="11">
        <v>22</v>
      </c>
      <c r="I9" s="11">
        <v>8.6999999999999993</v>
      </c>
      <c r="J9" s="11">
        <v>11.1</v>
      </c>
      <c r="K9" s="11">
        <v>5.8</v>
      </c>
      <c r="L9" s="11">
        <v>31.1</v>
      </c>
      <c r="M9" s="11">
        <v>15.6</v>
      </c>
      <c r="N9" s="3"/>
      <c r="O9" s="3"/>
      <c r="P9" s="3"/>
      <c r="Q9" s="3"/>
      <c r="R9" s="3"/>
      <c r="S9" s="3"/>
      <c r="T9" s="3"/>
    </row>
    <row r="10" spans="2:20" ht="15.75" customHeight="1" x14ac:dyDescent="0.15">
      <c r="B10" s="116" t="s">
        <v>46</v>
      </c>
      <c r="C10" s="115" t="s">
        <v>2</v>
      </c>
      <c r="D10" s="17">
        <v>245</v>
      </c>
      <c r="E10" s="7">
        <v>12</v>
      </c>
      <c r="F10" s="10">
        <v>9</v>
      </c>
      <c r="G10" s="10">
        <v>33</v>
      </c>
      <c r="H10" s="10">
        <v>54</v>
      </c>
      <c r="I10" s="10">
        <v>22</v>
      </c>
      <c r="J10" s="10">
        <v>25</v>
      </c>
      <c r="K10" s="10">
        <v>16</v>
      </c>
      <c r="L10" s="10">
        <v>87</v>
      </c>
      <c r="M10" s="10">
        <v>32</v>
      </c>
      <c r="N10" s="3"/>
      <c r="O10" s="3"/>
      <c r="P10" s="3"/>
      <c r="Q10" s="3"/>
      <c r="R10" s="3"/>
      <c r="S10" s="3"/>
      <c r="T10" s="3"/>
    </row>
    <row r="11" spans="2:20" ht="15.75" customHeight="1" x14ac:dyDescent="0.15">
      <c r="B11" s="116"/>
      <c r="C11" s="114" t="s">
        <v>0</v>
      </c>
      <c r="D11" s="33">
        <v>100</v>
      </c>
      <c r="E11" s="34">
        <v>4.9000000000000004</v>
      </c>
      <c r="F11" s="35">
        <v>3.7</v>
      </c>
      <c r="G11" s="35">
        <v>13.5</v>
      </c>
      <c r="H11" s="35">
        <v>22</v>
      </c>
      <c r="I11" s="35">
        <v>9</v>
      </c>
      <c r="J11" s="35">
        <v>10.199999999999999</v>
      </c>
      <c r="K11" s="35">
        <v>6.5</v>
      </c>
      <c r="L11" s="35">
        <v>35.5</v>
      </c>
      <c r="M11" s="35">
        <v>13.1</v>
      </c>
      <c r="N11" s="3"/>
      <c r="O11" s="3"/>
      <c r="P11" s="3"/>
      <c r="Q11" s="3"/>
      <c r="R11" s="3"/>
      <c r="S11" s="3"/>
      <c r="T11" s="3"/>
    </row>
    <row r="12" spans="2:20" ht="15.75" customHeight="1" x14ac:dyDescent="0.15">
      <c r="B12" s="116"/>
      <c r="C12" s="112" t="s">
        <v>3</v>
      </c>
      <c r="D12" s="16">
        <v>491</v>
      </c>
      <c r="E12" s="27">
        <v>11</v>
      </c>
      <c r="F12" s="28">
        <v>10</v>
      </c>
      <c r="G12" s="28">
        <v>139</v>
      </c>
      <c r="H12" s="28">
        <v>108</v>
      </c>
      <c r="I12" s="28">
        <v>42</v>
      </c>
      <c r="J12" s="28">
        <v>58</v>
      </c>
      <c r="K12" s="28">
        <v>26</v>
      </c>
      <c r="L12" s="28">
        <v>141</v>
      </c>
      <c r="M12" s="28">
        <v>83</v>
      </c>
      <c r="N12" s="3"/>
      <c r="O12" s="3"/>
      <c r="P12" s="3"/>
      <c r="Q12" s="3"/>
      <c r="R12" s="3"/>
      <c r="S12" s="3"/>
      <c r="T12" s="3"/>
    </row>
    <row r="13" spans="2:20" ht="15.75" customHeight="1" x14ac:dyDescent="0.15">
      <c r="B13" s="116"/>
      <c r="C13" s="113" t="s">
        <v>0</v>
      </c>
      <c r="D13" s="18">
        <v>100</v>
      </c>
      <c r="E13" s="8">
        <v>2.2000000000000002</v>
      </c>
      <c r="F13" s="11">
        <v>2</v>
      </c>
      <c r="G13" s="11">
        <v>28.3</v>
      </c>
      <c r="H13" s="11">
        <v>22</v>
      </c>
      <c r="I13" s="11">
        <v>8.6</v>
      </c>
      <c r="J13" s="11">
        <v>11.8</v>
      </c>
      <c r="K13" s="11">
        <v>5.3</v>
      </c>
      <c r="L13" s="11">
        <v>28.7</v>
      </c>
      <c r="M13" s="11">
        <v>16.899999999999999</v>
      </c>
      <c r="N13" s="3"/>
      <c r="O13" s="3"/>
      <c r="P13" s="3"/>
      <c r="Q13" s="3"/>
      <c r="R13" s="3"/>
      <c r="S13" s="3"/>
      <c r="T13" s="3"/>
    </row>
    <row r="14" spans="2:20" ht="15.75" customHeight="1" x14ac:dyDescent="0.15">
      <c r="B14" s="117" t="s">
        <v>47</v>
      </c>
      <c r="C14" s="112" t="s">
        <v>5</v>
      </c>
      <c r="D14" s="17">
        <v>59</v>
      </c>
      <c r="E14" s="7">
        <v>2</v>
      </c>
      <c r="F14" s="10">
        <v>0</v>
      </c>
      <c r="G14" s="10">
        <v>10</v>
      </c>
      <c r="H14" s="10">
        <v>14</v>
      </c>
      <c r="I14" s="10">
        <v>3</v>
      </c>
      <c r="J14" s="10">
        <v>8</v>
      </c>
      <c r="K14" s="10">
        <v>7</v>
      </c>
      <c r="L14" s="10">
        <v>22</v>
      </c>
      <c r="M14" s="10">
        <v>2</v>
      </c>
      <c r="N14" s="3"/>
      <c r="O14" s="3"/>
      <c r="P14" s="3"/>
      <c r="Q14" s="3"/>
      <c r="R14" s="3"/>
      <c r="S14" s="3"/>
      <c r="T14" s="3"/>
    </row>
    <row r="15" spans="2:20" ht="15.75" customHeight="1" x14ac:dyDescent="0.15">
      <c r="B15" s="116"/>
      <c r="C15" s="114" t="s">
        <v>0</v>
      </c>
      <c r="D15" s="33">
        <v>100</v>
      </c>
      <c r="E15" s="34">
        <v>3.4</v>
      </c>
      <c r="F15" s="35">
        <v>0</v>
      </c>
      <c r="G15" s="35">
        <v>16.899999999999999</v>
      </c>
      <c r="H15" s="35">
        <v>23.7</v>
      </c>
      <c r="I15" s="35">
        <v>5.0999999999999996</v>
      </c>
      <c r="J15" s="35">
        <v>13.6</v>
      </c>
      <c r="K15" s="35">
        <v>11.9</v>
      </c>
      <c r="L15" s="35">
        <v>37.299999999999997</v>
      </c>
      <c r="M15" s="35">
        <v>3.4</v>
      </c>
      <c r="N15" s="3"/>
      <c r="O15" s="3"/>
      <c r="P15" s="3"/>
      <c r="Q15" s="3"/>
      <c r="R15" s="3"/>
      <c r="S15" s="3"/>
      <c r="T15" s="3"/>
    </row>
    <row r="16" spans="2:20" ht="15.75" customHeight="1" x14ac:dyDescent="0.15">
      <c r="B16" s="116"/>
      <c r="C16" s="112" t="s">
        <v>6</v>
      </c>
      <c r="D16" s="16">
        <v>70</v>
      </c>
      <c r="E16" s="27">
        <v>1</v>
      </c>
      <c r="F16" s="28">
        <v>2</v>
      </c>
      <c r="G16" s="28">
        <v>13</v>
      </c>
      <c r="H16" s="28">
        <v>21</v>
      </c>
      <c r="I16" s="28">
        <v>6</v>
      </c>
      <c r="J16" s="28">
        <v>9</v>
      </c>
      <c r="K16" s="28">
        <v>2</v>
      </c>
      <c r="L16" s="28">
        <v>25</v>
      </c>
      <c r="M16" s="28">
        <v>11</v>
      </c>
      <c r="N16" s="3"/>
      <c r="O16" s="3"/>
      <c r="P16" s="3"/>
      <c r="Q16" s="3"/>
      <c r="R16" s="3"/>
      <c r="S16" s="3"/>
      <c r="T16" s="3"/>
    </row>
    <row r="17" spans="2:20" ht="15.75" customHeight="1" x14ac:dyDescent="0.15">
      <c r="B17" s="116"/>
      <c r="C17" s="114" t="s">
        <v>0</v>
      </c>
      <c r="D17" s="33">
        <v>100</v>
      </c>
      <c r="E17" s="34">
        <v>1.4</v>
      </c>
      <c r="F17" s="35">
        <v>2.9</v>
      </c>
      <c r="G17" s="35">
        <v>18.600000000000001</v>
      </c>
      <c r="H17" s="35">
        <v>30</v>
      </c>
      <c r="I17" s="35">
        <v>8.6</v>
      </c>
      <c r="J17" s="35">
        <v>12.9</v>
      </c>
      <c r="K17" s="35">
        <v>2.9</v>
      </c>
      <c r="L17" s="35">
        <v>35.700000000000003</v>
      </c>
      <c r="M17" s="35">
        <v>15.7</v>
      </c>
      <c r="N17" s="3"/>
      <c r="O17" s="3"/>
      <c r="P17" s="3"/>
      <c r="Q17" s="3"/>
      <c r="R17" s="3"/>
      <c r="S17" s="3"/>
      <c r="T17" s="3"/>
    </row>
    <row r="18" spans="2:20" ht="15.75" customHeight="1" x14ac:dyDescent="0.15">
      <c r="B18" s="116"/>
      <c r="C18" s="112" t="s">
        <v>7</v>
      </c>
      <c r="D18" s="16">
        <v>123</v>
      </c>
      <c r="E18" s="27">
        <v>1</v>
      </c>
      <c r="F18" s="28">
        <v>4</v>
      </c>
      <c r="G18" s="28">
        <v>28</v>
      </c>
      <c r="H18" s="28">
        <v>28</v>
      </c>
      <c r="I18" s="28">
        <v>15</v>
      </c>
      <c r="J18" s="28">
        <v>23</v>
      </c>
      <c r="K18" s="28">
        <v>5</v>
      </c>
      <c r="L18" s="28">
        <v>27</v>
      </c>
      <c r="M18" s="28">
        <v>26</v>
      </c>
      <c r="N18" s="3"/>
      <c r="O18" s="3"/>
      <c r="P18" s="3"/>
      <c r="Q18" s="3"/>
      <c r="R18" s="3"/>
      <c r="S18" s="3"/>
      <c r="T18" s="3"/>
    </row>
    <row r="19" spans="2:20" ht="15.75" customHeight="1" x14ac:dyDescent="0.15">
      <c r="B19" s="116"/>
      <c r="C19" s="114" t="s">
        <v>0</v>
      </c>
      <c r="D19" s="33">
        <v>100</v>
      </c>
      <c r="E19" s="34">
        <v>0.8</v>
      </c>
      <c r="F19" s="35">
        <v>3.3</v>
      </c>
      <c r="G19" s="35">
        <v>22.8</v>
      </c>
      <c r="H19" s="35">
        <v>22.8</v>
      </c>
      <c r="I19" s="35">
        <v>12.2</v>
      </c>
      <c r="J19" s="35">
        <v>18.7</v>
      </c>
      <c r="K19" s="35">
        <v>4.0999999999999996</v>
      </c>
      <c r="L19" s="35">
        <v>22</v>
      </c>
      <c r="M19" s="35">
        <v>21.1</v>
      </c>
      <c r="N19" s="3"/>
      <c r="O19" s="3"/>
      <c r="P19" s="3"/>
      <c r="Q19" s="3"/>
      <c r="R19" s="3"/>
      <c r="S19" s="3"/>
      <c r="T19" s="3"/>
    </row>
    <row r="20" spans="2:20" ht="15.75" customHeight="1" x14ac:dyDescent="0.15">
      <c r="B20" s="116"/>
      <c r="C20" s="112" t="s">
        <v>8</v>
      </c>
      <c r="D20" s="16">
        <v>195</v>
      </c>
      <c r="E20" s="27">
        <v>11</v>
      </c>
      <c r="F20" s="28">
        <v>4</v>
      </c>
      <c r="G20" s="28">
        <v>52</v>
      </c>
      <c r="H20" s="28">
        <v>48</v>
      </c>
      <c r="I20" s="28">
        <v>25</v>
      </c>
      <c r="J20" s="28">
        <v>20</v>
      </c>
      <c r="K20" s="28">
        <v>9</v>
      </c>
      <c r="L20" s="28">
        <v>57</v>
      </c>
      <c r="M20" s="28">
        <v>25</v>
      </c>
      <c r="N20" s="3"/>
      <c r="O20" s="3"/>
      <c r="P20" s="3"/>
      <c r="Q20" s="3"/>
      <c r="R20" s="3"/>
      <c r="S20" s="3"/>
      <c r="T20" s="3"/>
    </row>
    <row r="21" spans="2:20" ht="15.75" customHeight="1" x14ac:dyDescent="0.15">
      <c r="B21" s="116"/>
      <c r="C21" s="114" t="s">
        <v>0</v>
      </c>
      <c r="D21" s="33">
        <v>100</v>
      </c>
      <c r="E21" s="34">
        <v>5.6</v>
      </c>
      <c r="F21" s="35">
        <v>2.1</v>
      </c>
      <c r="G21" s="35">
        <v>26.7</v>
      </c>
      <c r="H21" s="35">
        <v>24.6</v>
      </c>
      <c r="I21" s="35">
        <v>12.8</v>
      </c>
      <c r="J21" s="35">
        <v>10.3</v>
      </c>
      <c r="K21" s="35">
        <v>4.5999999999999996</v>
      </c>
      <c r="L21" s="35">
        <v>29.2</v>
      </c>
      <c r="M21" s="35">
        <v>12.8</v>
      </c>
      <c r="N21" s="3"/>
      <c r="O21" s="3"/>
      <c r="P21" s="3"/>
      <c r="Q21" s="3"/>
      <c r="R21" s="3"/>
      <c r="S21" s="3"/>
      <c r="T21" s="3"/>
    </row>
    <row r="22" spans="2:20" ht="15.75" customHeight="1" x14ac:dyDescent="0.15">
      <c r="B22" s="116"/>
      <c r="C22" s="112" t="s">
        <v>9</v>
      </c>
      <c r="D22" s="16">
        <v>287</v>
      </c>
      <c r="E22" s="27">
        <v>8</v>
      </c>
      <c r="F22" s="28">
        <v>9</v>
      </c>
      <c r="G22" s="28">
        <v>68</v>
      </c>
      <c r="H22" s="28">
        <v>51</v>
      </c>
      <c r="I22" s="28">
        <v>15</v>
      </c>
      <c r="J22" s="28">
        <v>23</v>
      </c>
      <c r="K22" s="28">
        <v>19</v>
      </c>
      <c r="L22" s="28">
        <v>97</v>
      </c>
      <c r="M22" s="28">
        <v>50</v>
      </c>
      <c r="N22" s="3"/>
      <c r="O22" s="3"/>
      <c r="P22" s="3"/>
      <c r="Q22" s="3"/>
      <c r="R22" s="3"/>
      <c r="S22" s="3"/>
      <c r="T22" s="3"/>
    </row>
    <row r="23" spans="2:20" ht="15.75" customHeight="1" x14ac:dyDescent="0.15">
      <c r="B23" s="118"/>
      <c r="C23" s="113" t="s">
        <v>0</v>
      </c>
      <c r="D23" s="18">
        <v>100</v>
      </c>
      <c r="E23" s="8">
        <v>2.8</v>
      </c>
      <c r="F23" s="11">
        <v>3.1</v>
      </c>
      <c r="G23" s="11">
        <v>23.7</v>
      </c>
      <c r="H23" s="11">
        <v>17.8</v>
      </c>
      <c r="I23" s="11">
        <v>5.2</v>
      </c>
      <c r="J23" s="11">
        <v>8</v>
      </c>
      <c r="K23" s="11">
        <v>6.6</v>
      </c>
      <c r="L23" s="11">
        <v>33.799999999999997</v>
      </c>
      <c r="M23" s="11">
        <v>17.399999999999999</v>
      </c>
      <c r="N23" s="3"/>
      <c r="O23" s="3"/>
      <c r="P23" s="3"/>
      <c r="Q23" s="3"/>
      <c r="R23" s="3"/>
      <c r="S23" s="3"/>
      <c r="T23" s="3"/>
    </row>
    <row r="24" spans="2:20" ht="15.75" customHeight="1" x14ac:dyDescent="0.15">
      <c r="B24" s="3"/>
      <c r="C24" s="3"/>
      <c r="D24" s="3"/>
      <c r="E24" s="3"/>
      <c r="F24" s="3"/>
      <c r="G24" s="3"/>
      <c r="H24" s="3"/>
      <c r="I24" s="3"/>
      <c r="J24" s="3"/>
      <c r="K24" s="3"/>
      <c r="L24" s="3"/>
      <c r="M24" s="3"/>
      <c r="N24" s="3"/>
      <c r="O24" s="3"/>
      <c r="P24" s="3"/>
      <c r="Q24" s="3"/>
      <c r="R24" s="3"/>
      <c r="S24" s="3"/>
      <c r="T24" s="3"/>
    </row>
    <row r="25" spans="2:20" ht="15.75" customHeight="1" x14ac:dyDescent="0.15">
      <c r="B25" s="3"/>
      <c r="C25" s="3"/>
      <c r="D25" s="3"/>
      <c r="E25" s="3"/>
      <c r="F25" s="3"/>
      <c r="G25" s="3"/>
      <c r="H25" s="3"/>
      <c r="I25" s="3"/>
      <c r="J25" s="3"/>
      <c r="K25" s="3"/>
      <c r="L25" s="3"/>
      <c r="M25" s="3"/>
      <c r="N25" s="3"/>
      <c r="O25" s="3"/>
      <c r="P25" s="3"/>
      <c r="Q25" s="3"/>
      <c r="R25" s="3"/>
      <c r="S25" s="3"/>
      <c r="T25" s="3"/>
    </row>
    <row r="26" spans="2:20" ht="15.75" customHeight="1" x14ac:dyDescent="0.15">
      <c r="B26" s="3"/>
      <c r="C26" s="3"/>
      <c r="D26" s="3"/>
      <c r="E26" s="3"/>
      <c r="F26" s="3"/>
      <c r="G26" s="3"/>
      <c r="H26" s="3"/>
      <c r="I26" s="3"/>
      <c r="J26" s="3"/>
      <c r="K26" s="3"/>
      <c r="L26" s="3"/>
      <c r="M26" s="3"/>
      <c r="N26" s="3"/>
      <c r="O26" s="3"/>
      <c r="P26" s="3"/>
      <c r="Q26" s="3"/>
      <c r="R26" s="3"/>
      <c r="S26" s="3"/>
      <c r="T26" s="3"/>
    </row>
    <row r="27" spans="2:20" ht="15.75" customHeight="1" x14ac:dyDescent="0.15">
      <c r="B27" s="3"/>
      <c r="C27" s="3"/>
      <c r="D27" s="3"/>
      <c r="E27" s="3"/>
      <c r="F27" s="3"/>
      <c r="G27" s="3"/>
      <c r="H27" s="3"/>
      <c r="I27" s="3"/>
      <c r="J27" s="3"/>
      <c r="K27" s="3"/>
      <c r="L27" s="3"/>
      <c r="M27" s="3"/>
      <c r="N27" s="3"/>
      <c r="O27" s="3"/>
      <c r="P27" s="3"/>
      <c r="Q27" s="3"/>
      <c r="R27" s="3"/>
      <c r="S27" s="3"/>
      <c r="T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M9">
    <cfRule type="top10" dxfId="2308" priority="2326" rank="1"/>
  </conditionalFormatting>
  <conditionalFormatting sqref="E11:M11">
    <cfRule type="top10" dxfId="2307" priority="2327" rank="1"/>
  </conditionalFormatting>
  <conditionalFormatting sqref="E13:M13">
    <cfRule type="top10" dxfId="2306" priority="2328" rank="1"/>
  </conditionalFormatting>
  <conditionalFormatting sqref="E15:M15">
    <cfRule type="top10" dxfId="2305" priority="2329" rank="1"/>
  </conditionalFormatting>
  <conditionalFormatting sqref="E17:M17">
    <cfRule type="top10" dxfId="2304" priority="2330" rank="1"/>
  </conditionalFormatting>
  <conditionalFormatting sqref="E19:M19">
    <cfRule type="top10" dxfId="2303" priority="2331" rank="1"/>
  </conditionalFormatting>
  <conditionalFormatting sqref="E21:M21">
    <cfRule type="top10" dxfId="2302" priority="2332" rank="1"/>
  </conditionalFormatting>
  <conditionalFormatting sqref="E23:M23">
    <cfRule type="top10" dxfId="2301" priority="2333" rank="1"/>
  </conditionalFormatting>
  <pageMargins left="0.7" right="0.7" top="0.75" bottom="0.75" header="0.3" footer="0.3"/>
  <pageSetup paperSize="9" orientation="landscape" r:id="rId1"/>
  <headerFooter>
    <oddFooter>&amp;C&amp;P</oddFooter>
  </headerFooter>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785</v>
      </c>
    </row>
    <row r="3" spans="2:15" ht="15.75" customHeight="1" x14ac:dyDescent="0.15">
      <c r="B3" s="1" t="s">
        <v>786</v>
      </c>
    </row>
    <row r="4" spans="2:15" ht="15.75" customHeight="1" x14ac:dyDescent="0.15">
      <c r="B4" s="1" t="s">
        <v>791</v>
      </c>
    </row>
    <row r="5" spans="2:15" ht="15.75" customHeight="1" x14ac:dyDescent="0.15">
      <c r="B5" s="1" t="s">
        <v>789</v>
      </c>
    </row>
    <row r="6" spans="2:15" ht="4.5" customHeight="1" x14ac:dyDescent="0.15">
      <c r="B6" s="12"/>
      <c r="C6" s="6"/>
      <c r="D6" s="15"/>
      <c r="E6" s="73"/>
      <c r="F6" s="13"/>
      <c r="G6" s="13"/>
      <c r="H6" s="13"/>
      <c r="I6" s="13"/>
      <c r="J6" s="13"/>
      <c r="K6" s="13"/>
      <c r="L6" s="13"/>
      <c r="M6" s="13"/>
      <c r="N6" s="13"/>
      <c r="O6" s="13"/>
    </row>
    <row r="7" spans="2:15" s="2" customFormat="1" ht="118.5" customHeight="1" thickBot="1" x14ac:dyDescent="0.2">
      <c r="B7" s="25"/>
      <c r="C7" s="5" t="s">
        <v>427</v>
      </c>
      <c r="D7" s="19" t="s">
        <v>52</v>
      </c>
      <c r="E7" s="22" t="s">
        <v>821</v>
      </c>
      <c r="F7" s="23" t="s">
        <v>171</v>
      </c>
      <c r="G7" s="23" t="s">
        <v>172</v>
      </c>
      <c r="H7" s="23" t="s">
        <v>173</v>
      </c>
      <c r="I7" s="23" t="s">
        <v>174</v>
      </c>
      <c r="J7" s="23" t="s">
        <v>40</v>
      </c>
      <c r="K7" s="23" t="s">
        <v>175</v>
      </c>
      <c r="L7" s="23" t="s">
        <v>176</v>
      </c>
      <c r="M7" s="23" t="s">
        <v>44</v>
      </c>
      <c r="N7" s="23" t="s">
        <v>17</v>
      </c>
      <c r="O7" s="23" t="s">
        <v>53</v>
      </c>
    </row>
    <row r="8" spans="2:15" ht="15.75" customHeight="1" thickTop="1" x14ac:dyDescent="0.15">
      <c r="B8" s="108" t="s">
        <v>428</v>
      </c>
      <c r="C8" s="109"/>
      <c r="D8" s="16">
        <v>1537</v>
      </c>
      <c r="E8" s="46">
        <v>570</v>
      </c>
      <c r="F8" s="28">
        <v>670</v>
      </c>
      <c r="G8" s="28">
        <v>530</v>
      </c>
      <c r="H8" s="28">
        <v>338</v>
      </c>
      <c r="I8" s="28">
        <v>376</v>
      </c>
      <c r="J8" s="28">
        <v>146</v>
      </c>
      <c r="K8" s="28">
        <v>221</v>
      </c>
      <c r="L8" s="28">
        <v>428</v>
      </c>
      <c r="M8" s="28">
        <v>60</v>
      </c>
      <c r="N8" s="28">
        <v>39</v>
      </c>
      <c r="O8" s="28">
        <v>61</v>
      </c>
    </row>
    <row r="9" spans="2:15" ht="15.75" customHeight="1" x14ac:dyDescent="0.15">
      <c r="B9" s="110"/>
      <c r="C9" s="111"/>
      <c r="D9" s="18">
        <v>100</v>
      </c>
      <c r="E9" s="68">
        <v>37.1</v>
      </c>
      <c r="F9" s="11">
        <v>43.6</v>
      </c>
      <c r="G9" s="11">
        <v>34.5</v>
      </c>
      <c r="H9" s="11">
        <v>22</v>
      </c>
      <c r="I9" s="11">
        <v>24.5</v>
      </c>
      <c r="J9" s="11">
        <v>9.5</v>
      </c>
      <c r="K9" s="11">
        <v>14.4</v>
      </c>
      <c r="L9" s="11">
        <v>27.8</v>
      </c>
      <c r="M9" s="11">
        <v>3.9</v>
      </c>
      <c r="N9" s="11">
        <v>2.5</v>
      </c>
      <c r="O9" s="11">
        <v>4</v>
      </c>
    </row>
    <row r="10" spans="2:15" ht="15.75" customHeight="1" x14ac:dyDescent="0.15">
      <c r="B10" s="117" t="s">
        <v>429</v>
      </c>
      <c r="C10" s="166" t="s">
        <v>2</v>
      </c>
      <c r="D10" s="17">
        <v>426</v>
      </c>
      <c r="E10" s="69">
        <v>162</v>
      </c>
      <c r="F10" s="10">
        <v>172</v>
      </c>
      <c r="G10" s="10">
        <v>132</v>
      </c>
      <c r="H10" s="10">
        <v>65</v>
      </c>
      <c r="I10" s="10">
        <v>97</v>
      </c>
      <c r="J10" s="10">
        <v>37</v>
      </c>
      <c r="K10" s="10">
        <v>61</v>
      </c>
      <c r="L10" s="10">
        <v>128</v>
      </c>
      <c r="M10" s="10">
        <v>16</v>
      </c>
      <c r="N10" s="10">
        <v>11</v>
      </c>
      <c r="O10" s="10">
        <v>23</v>
      </c>
    </row>
    <row r="11" spans="2:15" ht="15.75" customHeight="1" x14ac:dyDescent="0.15">
      <c r="B11" s="116"/>
      <c r="C11" s="163"/>
      <c r="D11" s="33">
        <v>100</v>
      </c>
      <c r="E11" s="49">
        <v>38</v>
      </c>
      <c r="F11" s="35">
        <v>40.4</v>
      </c>
      <c r="G11" s="35">
        <v>31</v>
      </c>
      <c r="H11" s="35">
        <v>15.3</v>
      </c>
      <c r="I11" s="35">
        <v>22.8</v>
      </c>
      <c r="J11" s="35">
        <v>8.6999999999999993</v>
      </c>
      <c r="K11" s="35">
        <v>14.3</v>
      </c>
      <c r="L11" s="35">
        <v>30</v>
      </c>
      <c r="M11" s="35">
        <v>3.8</v>
      </c>
      <c r="N11" s="35">
        <v>2.6</v>
      </c>
      <c r="O11" s="35">
        <v>5.4</v>
      </c>
    </row>
    <row r="12" spans="2:15" ht="15.75" customHeight="1" x14ac:dyDescent="0.15">
      <c r="B12" s="116"/>
      <c r="C12" s="162" t="s">
        <v>3</v>
      </c>
      <c r="D12" s="16">
        <v>1097</v>
      </c>
      <c r="E12" s="46">
        <v>402</v>
      </c>
      <c r="F12" s="28">
        <v>491</v>
      </c>
      <c r="G12" s="28">
        <v>391</v>
      </c>
      <c r="H12" s="28">
        <v>271</v>
      </c>
      <c r="I12" s="28">
        <v>272</v>
      </c>
      <c r="J12" s="28">
        <v>108</v>
      </c>
      <c r="K12" s="28">
        <v>160</v>
      </c>
      <c r="L12" s="28">
        <v>294</v>
      </c>
      <c r="M12" s="28">
        <v>44</v>
      </c>
      <c r="N12" s="28">
        <v>28</v>
      </c>
      <c r="O12" s="28">
        <v>38</v>
      </c>
    </row>
    <row r="13" spans="2:15" ht="15.75" customHeight="1" x14ac:dyDescent="0.15">
      <c r="B13" s="118"/>
      <c r="C13" s="165"/>
      <c r="D13" s="18">
        <v>100</v>
      </c>
      <c r="E13" s="68">
        <v>36.6</v>
      </c>
      <c r="F13" s="11">
        <v>44.8</v>
      </c>
      <c r="G13" s="11">
        <v>35.6</v>
      </c>
      <c r="H13" s="11">
        <v>24.7</v>
      </c>
      <c r="I13" s="11">
        <v>24.8</v>
      </c>
      <c r="J13" s="11">
        <v>9.8000000000000007</v>
      </c>
      <c r="K13" s="11">
        <v>14.6</v>
      </c>
      <c r="L13" s="11">
        <v>26.8</v>
      </c>
      <c r="M13" s="11">
        <v>4</v>
      </c>
      <c r="N13" s="11">
        <v>2.6</v>
      </c>
      <c r="O13" s="11">
        <v>3.5</v>
      </c>
    </row>
    <row r="14" spans="2:15" ht="15.75" customHeight="1" x14ac:dyDescent="0.15">
      <c r="B14" s="117" t="s">
        <v>784</v>
      </c>
      <c r="C14" s="166" t="s">
        <v>430</v>
      </c>
      <c r="D14" s="17">
        <v>15</v>
      </c>
      <c r="E14" s="69">
        <v>8</v>
      </c>
      <c r="F14" s="10">
        <v>4</v>
      </c>
      <c r="G14" s="10">
        <v>2</v>
      </c>
      <c r="H14" s="10">
        <v>3</v>
      </c>
      <c r="I14" s="10">
        <v>4</v>
      </c>
      <c r="J14" s="10">
        <v>2</v>
      </c>
      <c r="K14" s="10">
        <v>0</v>
      </c>
      <c r="L14" s="10">
        <v>4</v>
      </c>
      <c r="M14" s="10">
        <v>2</v>
      </c>
      <c r="N14" s="10">
        <v>1</v>
      </c>
      <c r="O14" s="10">
        <v>3</v>
      </c>
    </row>
    <row r="15" spans="2:15" ht="15.75" customHeight="1" x14ac:dyDescent="0.15">
      <c r="B15" s="116"/>
      <c r="C15" s="163"/>
      <c r="D15" s="33">
        <v>100</v>
      </c>
      <c r="E15" s="49">
        <v>53.3</v>
      </c>
      <c r="F15" s="35">
        <v>26.7</v>
      </c>
      <c r="G15" s="35">
        <v>13.3</v>
      </c>
      <c r="H15" s="35">
        <v>20</v>
      </c>
      <c r="I15" s="35">
        <v>26.7</v>
      </c>
      <c r="J15" s="35">
        <v>13.3</v>
      </c>
      <c r="K15" s="35">
        <v>0</v>
      </c>
      <c r="L15" s="35">
        <v>26.7</v>
      </c>
      <c r="M15" s="35">
        <v>13.3</v>
      </c>
      <c r="N15" s="35">
        <v>6.7</v>
      </c>
      <c r="O15" s="35">
        <v>20</v>
      </c>
    </row>
    <row r="16" spans="2:15" ht="15.75" customHeight="1" x14ac:dyDescent="0.15">
      <c r="B16" s="116"/>
      <c r="C16" s="162" t="s">
        <v>431</v>
      </c>
      <c r="D16" s="16">
        <v>51</v>
      </c>
      <c r="E16" s="46">
        <v>27</v>
      </c>
      <c r="F16" s="28">
        <v>9</v>
      </c>
      <c r="G16" s="28">
        <v>15</v>
      </c>
      <c r="H16" s="28">
        <v>7</v>
      </c>
      <c r="I16" s="28">
        <v>9</v>
      </c>
      <c r="J16" s="28">
        <v>3</v>
      </c>
      <c r="K16" s="28">
        <v>4</v>
      </c>
      <c r="L16" s="28">
        <v>9</v>
      </c>
      <c r="M16" s="28">
        <v>1</v>
      </c>
      <c r="N16" s="28">
        <v>2</v>
      </c>
      <c r="O16" s="28">
        <v>1</v>
      </c>
    </row>
    <row r="17" spans="2:15" ht="15.75" customHeight="1" x14ac:dyDescent="0.15">
      <c r="B17" s="116"/>
      <c r="C17" s="162"/>
      <c r="D17" s="71">
        <v>100</v>
      </c>
      <c r="E17" s="70">
        <v>52.9</v>
      </c>
      <c r="F17" s="36">
        <v>17.600000000000001</v>
      </c>
      <c r="G17" s="36">
        <v>29.4</v>
      </c>
      <c r="H17" s="36">
        <v>13.7</v>
      </c>
      <c r="I17" s="36">
        <v>17.600000000000001</v>
      </c>
      <c r="J17" s="36">
        <v>5.9</v>
      </c>
      <c r="K17" s="36">
        <v>7.8</v>
      </c>
      <c r="L17" s="36">
        <v>17.600000000000001</v>
      </c>
      <c r="M17" s="36">
        <v>2</v>
      </c>
      <c r="N17" s="36">
        <v>3.9</v>
      </c>
      <c r="O17" s="36">
        <v>2</v>
      </c>
    </row>
    <row r="18" spans="2:15" ht="15.75" customHeight="1" x14ac:dyDescent="0.15">
      <c r="B18" s="116"/>
      <c r="C18" s="164" t="s">
        <v>432</v>
      </c>
      <c r="D18" s="72">
        <v>85</v>
      </c>
      <c r="E18" s="50">
        <v>45</v>
      </c>
      <c r="F18" s="38">
        <v>19</v>
      </c>
      <c r="G18" s="38">
        <v>29</v>
      </c>
      <c r="H18" s="38">
        <v>18</v>
      </c>
      <c r="I18" s="38">
        <v>20</v>
      </c>
      <c r="J18" s="38">
        <v>8</v>
      </c>
      <c r="K18" s="38">
        <v>9</v>
      </c>
      <c r="L18" s="38">
        <v>20</v>
      </c>
      <c r="M18" s="38">
        <v>3</v>
      </c>
      <c r="N18" s="38">
        <v>6</v>
      </c>
      <c r="O18" s="38">
        <v>3</v>
      </c>
    </row>
    <row r="19" spans="2:15" ht="15.75" customHeight="1" x14ac:dyDescent="0.15">
      <c r="B19" s="116"/>
      <c r="C19" s="163"/>
      <c r="D19" s="33">
        <v>100</v>
      </c>
      <c r="E19" s="49">
        <v>52.9</v>
      </c>
      <c r="F19" s="35">
        <v>22.4</v>
      </c>
      <c r="G19" s="35">
        <v>34.1</v>
      </c>
      <c r="H19" s="35">
        <v>21.2</v>
      </c>
      <c r="I19" s="35">
        <v>23.5</v>
      </c>
      <c r="J19" s="35">
        <v>9.4</v>
      </c>
      <c r="K19" s="35">
        <v>10.6</v>
      </c>
      <c r="L19" s="35">
        <v>23.5</v>
      </c>
      <c r="M19" s="35">
        <v>3.5</v>
      </c>
      <c r="N19" s="35">
        <v>7.1</v>
      </c>
      <c r="O19" s="35">
        <v>3.5</v>
      </c>
    </row>
    <row r="20" spans="2:15" ht="15.75" customHeight="1" x14ac:dyDescent="0.15">
      <c r="B20" s="116"/>
      <c r="C20" s="162" t="s">
        <v>433</v>
      </c>
      <c r="D20" s="16">
        <v>147</v>
      </c>
      <c r="E20" s="46">
        <v>72</v>
      </c>
      <c r="F20" s="28">
        <v>62</v>
      </c>
      <c r="G20" s="28">
        <v>56</v>
      </c>
      <c r="H20" s="28">
        <v>29</v>
      </c>
      <c r="I20" s="28">
        <v>27</v>
      </c>
      <c r="J20" s="28">
        <v>16</v>
      </c>
      <c r="K20" s="28">
        <v>16</v>
      </c>
      <c r="L20" s="28">
        <v>44</v>
      </c>
      <c r="M20" s="28">
        <v>6</v>
      </c>
      <c r="N20" s="28">
        <v>1</v>
      </c>
      <c r="O20" s="28">
        <v>5</v>
      </c>
    </row>
    <row r="21" spans="2:15" ht="15.75" customHeight="1" x14ac:dyDescent="0.15">
      <c r="B21" s="116"/>
      <c r="C21" s="162"/>
      <c r="D21" s="71">
        <v>100</v>
      </c>
      <c r="E21" s="70">
        <v>49</v>
      </c>
      <c r="F21" s="36">
        <v>42.2</v>
      </c>
      <c r="G21" s="36">
        <v>38.1</v>
      </c>
      <c r="H21" s="36">
        <v>19.7</v>
      </c>
      <c r="I21" s="36">
        <v>18.399999999999999</v>
      </c>
      <c r="J21" s="36">
        <v>10.9</v>
      </c>
      <c r="K21" s="36">
        <v>10.9</v>
      </c>
      <c r="L21" s="36">
        <v>29.9</v>
      </c>
      <c r="M21" s="36">
        <v>4.0999999999999996</v>
      </c>
      <c r="N21" s="36">
        <v>0.7</v>
      </c>
      <c r="O21" s="36">
        <v>3.4</v>
      </c>
    </row>
    <row r="22" spans="2:15" ht="15.75" customHeight="1" x14ac:dyDescent="0.15">
      <c r="B22" s="116"/>
      <c r="C22" s="164" t="s">
        <v>434</v>
      </c>
      <c r="D22" s="72">
        <v>260</v>
      </c>
      <c r="E22" s="50">
        <v>97</v>
      </c>
      <c r="F22" s="38">
        <v>100</v>
      </c>
      <c r="G22" s="38">
        <v>90</v>
      </c>
      <c r="H22" s="38">
        <v>43</v>
      </c>
      <c r="I22" s="38">
        <v>48</v>
      </c>
      <c r="J22" s="38">
        <v>22</v>
      </c>
      <c r="K22" s="38">
        <v>36</v>
      </c>
      <c r="L22" s="38">
        <v>63</v>
      </c>
      <c r="M22" s="38">
        <v>11</v>
      </c>
      <c r="N22" s="38">
        <v>10</v>
      </c>
      <c r="O22" s="38">
        <v>15</v>
      </c>
    </row>
    <row r="23" spans="2:15" ht="15.75" customHeight="1" x14ac:dyDescent="0.15">
      <c r="B23" s="116"/>
      <c r="C23" s="163"/>
      <c r="D23" s="33">
        <v>100</v>
      </c>
      <c r="E23" s="49">
        <v>37.299999999999997</v>
      </c>
      <c r="F23" s="35">
        <v>38.5</v>
      </c>
      <c r="G23" s="35">
        <v>34.6</v>
      </c>
      <c r="H23" s="35">
        <v>16.5</v>
      </c>
      <c r="I23" s="35">
        <v>18.5</v>
      </c>
      <c r="J23" s="35">
        <v>8.5</v>
      </c>
      <c r="K23" s="35">
        <v>13.8</v>
      </c>
      <c r="L23" s="35">
        <v>24.2</v>
      </c>
      <c r="M23" s="35">
        <v>4.2</v>
      </c>
      <c r="N23" s="35">
        <v>3.8</v>
      </c>
      <c r="O23" s="35">
        <v>5.8</v>
      </c>
    </row>
    <row r="24" spans="2:15" ht="15.75" customHeight="1" x14ac:dyDescent="0.15">
      <c r="B24" s="116"/>
      <c r="C24" s="162" t="s">
        <v>435</v>
      </c>
      <c r="D24" s="16">
        <v>464</v>
      </c>
      <c r="E24" s="46">
        <v>165</v>
      </c>
      <c r="F24" s="28">
        <v>234</v>
      </c>
      <c r="G24" s="28">
        <v>165</v>
      </c>
      <c r="H24" s="28">
        <v>110</v>
      </c>
      <c r="I24" s="28">
        <v>115</v>
      </c>
      <c r="J24" s="28">
        <v>42</v>
      </c>
      <c r="K24" s="28">
        <v>81</v>
      </c>
      <c r="L24" s="28">
        <v>120</v>
      </c>
      <c r="M24" s="28">
        <v>19</v>
      </c>
      <c r="N24" s="28">
        <v>7</v>
      </c>
      <c r="O24" s="28">
        <v>12</v>
      </c>
    </row>
    <row r="25" spans="2:15" ht="15.75" customHeight="1" x14ac:dyDescent="0.15">
      <c r="B25" s="116"/>
      <c r="C25" s="162"/>
      <c r="D25" s="71">
        <v>100</v>
      </c>
      <c r="E25" s="70">
        <v>35.6</v>
      </c>
      <c r="F25" s="36">
        <v>50.4</v>
      </c>
      <c r="G25" s="36">
        <v>35.6</v>
      </c>
      <c r="H25" s="36">
        <v>23.7</v>
      </c>
      <c r="I25" s="36">
        <v>24.8</v>
      </c>
      <c r="J25" s="36">
        <v>9.1</v>
      </c>
      <c r="K25" s="36">
        <v>17.5</v>
      </c>
      <c r="L25" s="36">
        <v>25.9</v>
      </c>
      <c r="M25" s="36">
        <v>4.0999999999999996</v>
      </c>
      <c r="N25" s="36">
        <v>1.5</v>
      </c>
      <c r="O25" s="36">
        <v>2.6</v>
      </c>
    </row>
    <row r="26" spans="2:15" ht="15.75" customHeight="1" x14ac:dyDescent="0.15">
      <c r="B26" s="116"/>
      <c r="C26" s="164" t="s">
        <v>436</v>
      </c>
      <c r="D26" s="72">
        <v>474</v>
      </c>
      <c r="E26" s="50">
        <v>145</v>
      </c>
      <c r="F26" s="38">
        <v>225</v>
      </c>
      <c r="G26" s="38">
        <v>157</v>
      </c>
      <c r="H26" s="38">
        <v>120</v>
      </c>
      <c r="I26" s="38">
        <v>141</v>
      </c>
      <c r="J26" s="38">
        <v>49</v>
      </c>
      <c r="K26" s="38">
        <v>71</v>
      </c>
      <c r="L26" s="38">
        <v>155</v>
      </c>
      <c r="M26" s="38">
        <v>18</v>
      </c>
      <c r="N26" s="38">
        <v>9</v>
      </c>
      <c r="O26" s="38">
        <v>22</v>
      </c>
    </row>
    <row r="27" spans="2:15" ht="15.75" customHeight="1" x14ac:dyDescent="0.15">
      <c r="B27" s="118"/>
      <c r="C27" s="165"/>
      <c r="D27" s="18">
        <v>100</v>
      </c>
      <c r="E27" s="68">
        <v>30.6</v>
      </c>
      <c r="F27" s="11">
        <v>47.5</v>
      </c>
      <c r="G27" s="11">
        <v>33.1</v>
      </c>
      <c r="H27" s="11">
        <v>25.3</v>
      </c>
      <c r="I27" s="11">
        <v>29.7</v>
      </c>
      <c r="J27" s="11">
        <v>10.3</v>
      </c>
      <c r="K27" s="11">
        <v>15</v>
      </c>
      <c r="L27" s="11">
        <v>32.700000000000003</v>
      </c>
      <c r="M27" s="11">
        <v>3.8</v>
      </c>
      <c r="N27" s="11">
        <v>1.9</v>
      </c>
      <c r="O27" s="11">
        <v>4.5999999999999996</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O9">
    <cfRule type="top10" dxfId="802" priority="1461" rank="1"/>
  </conditionalFormatting>
  <conditionalFormatting sqref="E11:O11">
    <cfRule type="top10" dxfId="801" priority="1462" rank="1"/>
  </conditionalFormatting>
  <conditionalFormatting sqref="E13:O13">
    <cfRule type="top10" dxfId="800" priority="1463" rank="1"/>
  </conditionalFormatting>
  <conditionalFormatting sqref="E15:O15">
    <cfRule type="top10" dxfId="799" priority="1464" rank="1"/>
  </conditionalFormatting>
  <conditionalFormatting sqref="E17:O17">
    <cfRule type="top10" dxfId="798" priority="1465" rank="1"/>
  </conditionalFormatting>
  <conditionalFormatting sqref="E19:O19">
    <cfRule type="top10" dxfId="797" priority="1466" rank="1"/>
  </conditionalFormatting>
  <conditionalFormatting sqref="E21:O21">
    <cfRule type="top10" dxfId="796" priority="1467" rank="1"/>
  </conditionalFormatting>
  <conditionalFormatting sqref="E23:O23">
    <cfRule type="top10" dxfId="795" priority="1468" rank="1"/>
  </conditionalFormatting>
  <conditionalFormatting sqref="E25:O25">
    <cfRule type="top10" dxfId="794" priority="1469" rank="1"/>
  </conditionalFormatting>
  <conditionalFormatting sqref="E27:O27">
    <cfRule type="top10" dxfId="793" priority="1470" rank="1"/>
  </conditionalFormatting>
  <pageMargins left="0.7" right="0.7" top="0.75" bottom="0.75" header="0.3" footer="0.3"/>
  <pageSetup paperSize="9" scale="98" orientation="landscape" r:id="rId1"/>
  <headerFooter>
    <oddFooter>&amp;C&amp;P</oddFooter>
  </headerFooter>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785</v>
      </c>
    </row>
    <row r="3" spans="2:15" ht="15.75" customHeight="1" x14ac:dyDescent="0.15">
      <c r="B3" s="1" t="s">
        <v>786</v>
      </c>
    </row>
    <row r="4" spans="2:15" ht="15.75" customHeight="1" x14ac:dyDescent="0.15">
      <c r="B4" s="1" t="s">
        <v>792</v>
      </c>
    </row>
    <row r="5" spans="2:15" ht="15.75" customHeight="1" x14ac:dyDescent="0.15">
      <c r="B5" s="1" t="s">
        <v>789</v>
      </c>
    </row>
    <row r="6" spans="2:15" ht="4.5" customHeight="1" x14ac:dyDescent="0.15">
      <c r="B6" s="12"/>
      <c r="C6" s="6"/>
      <c r="D6" s="15"/>
      <c r="E6" s="73"/>
      <c r="F6" s="13"/>
      <c r="G6" s="13"/>
      <c r="H6" s="13"/>
      <c r="I6" s="13"/>
      <c r="J6" s="13"/>
      <c r="K6" s="13"/>
      <c r="L6" s="13"/>
      <c r="M6" s="13"/>
      <c r="N6" s="13"/>
      <c r="O6" s="13"/>
    </row>
    <row r="7" spans="2:15" s="2" customFormat="1" ht="118.5" customHeight="1" thickBot="1" x14ac:dyDescent="0.2">
      <c r="B7" s="25"/>
      <c r="C7" s="5" t="s">
        <v>427</v>
      </c>
      <c r="D7" s="19" t="s">
        <v>52</v>
      </c>
      <c r="E7" s="22" t="s">
        <v>822</v>
      </c>
      <c r="F7" s="23" t="s">
        <v>168</v>
      </c>
      <c r="G7" s="23" t="s">
        <v>169</v>
      </c>
      <c r="H7" s="23" t="s">
        <v>15</v>
      </c>
      <c r="I7" s="23" t="s">
        <v>110</v>
      </c>
      <c r="J7" s="23" t="s">
        <v>111</v>
      </c>
      <c r="K7" s="23" t="s">
        <v>113</v>
      </c>
      <c r="L7" s="23" t="s">
        <v>170</v>
      </c>
      <c r="M7" s="23" t="s">
        <v>116</v>
      </c>
      <c r="N7" s="23" t="s">
        <v>17</v>
      </c>
      <c r="O7" s="23" t="s">
        <v>53</v>
      </c>
    </row>
    <row r="8" spans="2:15" ht="15.75" customHeight="1" thickTop="1" x14ac:dyDescent="0.15">
      <c r="B8" s="108" t="s">
        <v>428</v>
      </c>
      <c r="C8" s="109"/>
      <c r="D8" s="16">
        <v>1537</v>
      </c>
      <c r="E8" s="46">
        <v>490</v>
      </c>
      <c r="F8" s="28">
        <v>837</v>
      </c>
      <c r="G8" s="28">
        <v>486</v>
      </c>
      <c r="H8" s="28">
        <v>376</v>
      </c>
      <c r="I8" s="28">
        <v>377</v>
      </c>
      <c r="J8" s="28">
        <v>69</v>
      </c>
      <c r="K8" s="28">
        <v>114</v>
      </c>
      <c r="L8" s="28">
        <v>539</v>
      </c>
      <c r="M8" s="28">
        <v>150</v>
      </c>
      <c r="N8" s="28">
        <v>97</v>
      </c>
      <c r="O8" s="28">
        <v>40</v>
      </c>
    </row>
    <row r="9" spans="2:15" ht="15.75" customHeight="1" x14ac:dyDescent="0.15">
      <c r="B9" s="110"/>
      <c r="C9" s="111"/>
      <c r="D9" s="18">
        <v>100</v>
      </c>
      <c r="E9" s="68">
        <v>31.9</v>
      </c>
      <c r="F9" s="11">
        <v>54.5</v>
      </c>
      <c r="G9" s="11">
        <v>31.6</v>
      </c>
      <c r="H9" s="11">
        <v>24.5</v>
      </c>
      <c r="I9" s="11">
        <v>24.5</v>
      </c>
      <c r="J9" s="11">
        <v>4.5</v>
      </c>
      <c r="K9" s="11">
        <v>7.4</v>
      </c>
      <c r="L9" s="11">
        <v>35.1</v>
      </c>
      <c r="M9" s="11">
        <v>9.8000000000000007</v>
      </c>
      <c r="N9" s="11">
        <v>6.3</v>
      </c>
      <c r="O9" s="11">
        <v>2.6</v>
      </c>
    </row>
    <row r="10" spans="2:15" ht="15.75" customHeight="1" x14ac:dyDescent="0.15">
      <c r="B10" s="117" t="s">
        <v>429</v>
      </c>
      <c r="C10" s="166" t="s">
        <v>2</v>
      </c>
      <c r="D10" s="17">
        <v>426</v>
      </c>
      <c r="E10" s="69">
        <v>131</v>
      </c>
      <c r="F10" s="10">
        <v>235</v>
      </c>
      <c r="G10" s="10">
        <v>126</v>
      </c>
      <c r="H10" s="10">
        <v>109</v>
      </c>
      <c r="I10" s="10">
        <v>111</v>
      </c>
      <c r="J10" s="10">
        <v>17</v>
      </c>
      <c r="K10" s="10">
        <v>33</v>
      </c>
      <c r="L10" s="10">
        <v>165</v>
      </c>
      <c r="M10" s="10">
        <v>42</v>
      </c>
      <c r="N10" s="10">
        <v>27</v>
      </c>
      <c r="O10" s="10">
        <v>16</v>
      </c>
    </row>
    <row r="11" spans="2:15" ht="15.75" customHeight="1" x14ac:dyDescent="0.15">
      <c r="B11" s="116"/>
      <c r="C11" s="163"/>
      <c r="D11" s="33">
        <v>100</v>
      </c>
      <c r="E11" s="49">
        <v>30.8</v>
      </c>
      <c r="F11" s="35">
        <v>55.2</v>
      </c>
      <c r="G11" s="35">
        <v>29.6</v>
      </c>
      <c r="H11" s="35">
        <v>25.6</v>
      </c>
      <c r="I11" s="35">
        <v>26.1</v>
      </c>
      <c r="J11" s="35">
        <v>4</v>
      </c>
      <c r="K11" s="35">
        <v>7.7</v>
      </c>
      <c r="L11" s="35">
        <v>38.700000000000003</v>
      </c>
      <c r="M11" s="35">
        <v>9.9</v>
      </c>
      <c r="N11" s="35">
        <v>6.3</v>
      </c>
      <c r="O11" s="35">
        <v>3.8</v>
      </c>
    </row>
    <row r="12" spans="2:15" ht="15.75" customHeight="1" x14ac:dyDescent="0.15">
      <c r="B12" s="116"/>
      <c r="C12" s="162" t="s">
        <v>3</v>
      </c>
      <c r="D12" s="16">
        <v>1097</v>
      </c>
      <c r="E12" s="46">
        <v>353</v>
      </c>
      <c r="F12" s="28">
        <v>593</v>
      </c>
      <c r="G12" s="28">
        <v>355</v>
      </c>
      <c r="H12" s="28">
        <v>266</v>
      </c>
      <c r="I12" s="28">
        <v>264</v>
      </c>
      <c r="J12" s="28">
        <v>52</v>
      </c>
      <c r="K12" s="28">
        <v>81</v>
      </c>
      <c r="L12" s="28">
        <v>369</v>
      </c>
      <c r="M12" s="28">
        <v>107</v>
      </c>
      <c r="N12" s="28">
        <v>69</v>
      </c>
      <c r="O12" s="28">
        <v>24</v>
      </c>
    </row>
    <row r="13" spans="2:15" ht="15.75" customHeight="1" x14ac:dyDescent="0.15">
      <c r="B13" s="118"/>
      <c r="C13" s="165"/>
      <c r="D13" s="18">
        <v>100</v>
      </c>
      <c r="E13" s="68">
        <v>32.200000000000003</v>
      </c>
      <c r="F13" s="11">
        <v>54.1</v>
      </c>
      <c r="G13" s="11">
        <v>32.4</v>
      </c>
      <c r="H13" s="11">
        <v>24.2</v>
      </c>
      <c r="I13" s="11">
        <v>24.1</v>
      </c>
      <c r="J13" s="11">
        <v>4.7</v>
      </c>
      <c r="K13" s="11">
        <v>7.4</v>
      </c>
      <c r="L13" s="11">
        <v>33.6</v>
      </c>
      <c r="M13" s="11">
        <v>9.8000000000000007</v>
      </c>
      <c r="N13" s="11">
        <v>6.3</v>
      </c>
      <c r="O13" s="11">
        <v>2.2000000000000002</v>
      </c>
    </row>
    <row r="14" spans="2:15" ht="15.75" customHeight="1" x14ac:dyDescent="0.15">
      <c r="B14" s="117" t="s">
        <v>784</v>
      </c>
      <c r="C14" s="166" t="s">
        <v>430</v>
      </c>
      <c r="D14" s="17">
        <v>15</v>
      </c>
      <c r="E14" s="69">
        <v>7</v>
      </c>
      <c r="F14" s="10">
        <v>9</v>
      </c>
      <c r="G14" s="10">
        <v>2</v>
      </c>
      <c r="H14" s="10">
        <v>3</v>
      </c>
      <c r="I14" s="10">
        <v>9</v>
      </c>
      <c r="J14" s="10">
        <v>2</v>
      </c>
      <c r="K14" s="10">
        <v>4</v>
      </c>
      <c r="L14" s="10">
        <v>9</v>
      </c>
      <c r="M14" s="10">
        <v>1</v>
      </c>
      <c r="N14" s="10">
        <v>0</v>
      </c>
      <c r="O14" s="10">
        <v>0</v>
      </c>
    </row>
    <row r="15" spans="2:15" ht="15.75" customHeight="1" x14ac:dyDescent="0.15">
      <c r="B15" s="116"/>
      <c r="C15" s="163"/>
      <c r="D15" s="33">
        <v>100</v>
      </c>
      <c r="E15" s="49">
        <v>46.7</v>
      </c>
      <c r="F15" s="35">
        <v>60</v>
      </c>
      <c r="G15" s="35">
        <v>13.3</v>
      </c>
      <c r="H15" s="35">
        <v>20</v>
      </c>
      <c r="I15" s="35">
        <v>60</v>
      </c>
      <c r="J15" s="35">
        <v>13.3</v>
      </c>
      <c r="K15" s="35">
        <v>26.7</v>
      </c>
      <c r="L15" s="35">
        <v>60</v>
      </c>
      <c r="M15" s="35">
        <v>6.7</v>
      </c>
      <c r="N15" s="35">
        <v>0</v>
      </c>
      <c r="O15" s="35">
        <v>0</v>
      </c>
    </row>
    <row r="16" spans="2:15" ht="15.75" customHeight="1" x14ac:dyDescent="0.15">
      <c r="B16" s="116"/>
      <c r="C16" s="162" t="s">
        <v>431</v>
      </c>
      <c r="D16" s="16">
        <v>51</v>
      </c>
      <c r="E16" s="46">
        <v>24</v>
      </c>
      <c r="F16" s="28">
        <v>30</v>
      </c>
      <c r="G16" s="28">
        <v>10</v>
      </c>
      <c r="H16" s="28">
        <v>15</v>
      </c>
      <c r="I16" s="28">
        <v>17</v>
      </c>
      <c r="J16" s="28">
        <v>1</v>
      </c>
      <c r="K16" s="28">
        <v>7</v>
      </c>
      <c r="L16" s="28">
        <v>16</v>
      </c>
      <c r="M16" s="28">
        <v>5</v>
      </c>
      <c r="N16" s="28">
        <v>2</v>
      </c>
      <c r="O16" s="28">
        <v>1</v>
      </c>
    </row>
    <row r="17" spans="2:15" ht="15.75" customHeight="1" x14ac:dyDescent="0.15">
      <c r="B17" s="116"/>
      <c r="C17" s="162"/>
      <c r="D17" s="71">
        <v>100</v>
      </c>
      <c r="E17" s="70">
        <v>47.1</v>
      </c>
      <c r="F17" s="36">
        <v>58.8</v>
      </c>
      <c r="G17" s="36">
        <v>19.600000000000001</v>
      </c>
      <c r="H17" s="36">
        <v>29.4</v>
      </c>
      <c r="I17" s="36">
        <v>33.299999999999997</v>
      </c>
      <c r="J17" s="36">
        <v>2</v>
      </c>
      <c r="K17" s="36">
        <v>13.7</v>
      </c>
      <c r="L17" s="36">
        <v>31.4</v>
      </c>
      <c r="M17" s="36">
        <v>9.8000000000000007</v>
      </c>
      <c r="N17" s="36">
        <v>3.9</v>
      </c>
      <c r="O17" s="36">
        <v>2</v>
      </c>
    </row>
    <row r="18" spans="2:15" ht="15.75" customHeight="1" x14ac:dyDescent="0.15">
      <c r="B18" s="116"/>
      <c r="C18" s="164" t="s">
        <v>432</v>
      </c>
      <c r="D18" s="72">
        <v>85</v>
      </c>
      <c r="E18" s="50">
        <v>33</v>
      </c>
      <c r="F18" s="38">
        <v>43</v>
      </c>
      <c r="G18" s="38">
        <v>17</v>
      </c>
      <c r="H18" s="38">
        <v>26</v>
      </c>
      <c r="I18" s="38">
        <v>31</v>
      </c>
      <c r="J18" s="38">
        <v>11</v>
      </c>
      <c r="K18" s="38">
        <v>6</v>
      </c>
      <c r="L18" s="38">
        <v>35</v>
      </c>
      <c r="M18" s="38">
        <v>9</v>
      </c>
      <c r="N18" s="38">
        <v>1</v>
      </c>
      <c r="O18" s="38">
        <v>1</v>
      </c>
    </row>
    <row r="19" spans="2:15" ht="15.75" customHeight="1" x14ac:dyDescent="0.15">
      <c r="B19" s="116"/>
      <c r="C19" s="163"/>
      <c r="D19" s="33">
        <v>100</v>
      </c>
      <c r="E19" s="49">
        <v>38.799999999999997</v>
      </c>
      <c r="F19" s="35">
        <v>50.6</v>
      </c>
      <c r="G19" s="35">
        <v>20</v>
      </c>
      <c r="H19" s="35">
        <v>30.6</v>
      </c>
      <c r="I19" s="35">
        <v>36.5</v>
      </c>
      <c r="J19" s="35">
        <v>12.9</v>
      </c>
      <c r="K19" s="35">
        <v>7.1</v>
      </c>
      <c r="L19" s="35">
        <v>41.2</v>
      </c>
      <c r="M19" s="35">
        <v>10.6</v>
      </c>
      <c r="N19" s="35">
        <v>1.2</v>
      </c>
      <c r="O19" s="35">
        <v>1.2</v>
      </c>
    </row>
    <row r="20" spans="2:15" ht="15.75" customHeight="1" x14ac:dyDescent="0.15">
      <c r="B20" s="116"/>
      <c r="C20" s="162" t="s">
        <v>433</v>
      </c>
      <c r="D20" s="16">
        <v>147</v>
      </c>
      <c r="E20" s="46">
        <v>52</v>
      </c>
      <c r="F20" s="28">
        <v>74</v>
      </c>
      <c r="G20" s="28">
        <v>47</v>
      </c>
      <c r="H20" s="28">
        <v>37</v>
      </c>
      <c r="I20" s="28">
        <v>43</v>
      </c>
      <c r="J20" s="28">
        <v>9</v>
      </c>
      <c r="K20" s="28">
        <v>17</v>
      </c>
      <c r="L20" s="28">
        <v>50</v>
      </c>
      <c r="M20" s="28">
        <v>14</v>
      </c>
      <c r="N20" s="28">
        <v>9</v>
      </c>
      <c r="O20" s="28">
        <v>1</v>
      </c>
    </row>
    <row r="21" spans="2:15" ht="15.75" customHeight="1" x14ac:dyDescent="0.15">
      <c r="B21" s="116"/>
      <c r="C21" s="162"/>
      <c r="D21" s="71">
        <v>100</v>
      </c>
      <c r="E21" s="70">
        <v>35.4</v>
      </c>
      <c r="F21" s="36">
        <v>50.3</v>
      </c>
      <c r="G21" s="36">
        <v>32</v>
      </c>
      <c r="H21" s="36">
        <v>25.2</v>
      </c>
      <c r="I21" s="36">
        <v>29.3</v>
      </c>
      <c r="J21" s="36">
        <v>6.1</v>
      </c>
      <c r="K21" s="36">
        <v>11.6</v>
      </c>
      <c r="L21" s="36">
        <v>34</v>
      </c>
      <c r="M21" s="36">
        <v>9.5</v>
      </c>
      <c r="N21" s="36">
        <v>6.1</v>
      </c>
      <c r="O21" s="36">
        <v>0.7</v>
      </c>
    </row>
    <row r="22" spans="2:15" ht="15.75" customHeight="1" x14ac:dyDescent="0.15">
      <c r="B22" s="116"/>
      <c r="C22" s="164" t="s">
        <v>434</v>
      </c>
      <c r="D22" s="72">
        <v>260</v>
      </c>
      <c r="E22" s="50">
        <v>87</v>
      </c>
      <c r="F22" s="38">
        <v>142</v>
      </c>
      <c r="G22" s="38">
        <v>96</v>
      </c>
      <c r="H22" s="38">
        <v>60</v>
      </c>
      <c r="I22" s="38">
        <v>64</v>
      </c>
      <c r="J22" s="38">
        <v>15</v>
      </c>
      <c r="K22" s="38">
        <v>22</v>
      </c>
      <c r="L22" s="38">
        <v>90</v>
      </c>
      <c r="M22" s="38">
        <v>21</v>
      </c>
      <c r="N22" s="38">
        <v>17</v>
      </c>
      <c r="O22" s="38">
        <v>10</v>
      </c>
    </row>
    <row r="23" spans="2:15" ht="15.75" customHeight="1" x14ac:dyDescent="0.15">
      <c r="B23" s="116"/>
      <c r="C23" s="163"/>
      <c r="D23" s="33">
        <v>100</v>
      </c>
      <c r="E23" s="49">
        <v>33.5</v>
      </c>
      <c r="F23" s="35">
        <v>54.6</v>
      </c>
      <c r="G23" s="35">
        <v>36.9</v>
      </c>
      <c r="H23" s="35">
        <v>23.1</v>
      </c>
      <c r="I23" s="35">
        <v>24.6</v>
      </c>
      <c r="J23" s="35">
        <v>5.8</v>
      </c>
      <c r="K23" s="35">
        <v>8.5</v>
      </c>
      <c r="L23" s="35">
        <v>34.6</v>
      </c>
      <c r="M23" s="35">
        <v>8.1</v>
      </c>
      <c r="N23" s="35">
        <v>6.5</v>
      </c>
      <c r="O23" s="35">
        <v>3.8</v>
      </c>
    </row>
    <row r="24" spans="2:15" ht="15.75" customHeight="1" x14ac:dyDescent="0.15">
      <c r="B24" s="116"/>
      <c r="C24" s="162" t="s">
        <v>435</v>
      </c>
      <c r="D24" s="16">
        <v>464</v>
      </c>
      <c r="E24" s="46">
        <v>151</v>
      </c>
      <c r="F24" s="28">
        <v>258</v>
      </c>
      <c r="G24" s="28">
        <v>149</v>
      </c>
      <c r="H24" s="28">
        <v>114</v>
      </c>
      <c r="I24" s="28">
        <v>96</v>
      </c>
      <c r="J24" s="28">
        <v>20</v>
      </c>
      <c r="K24" s="28">
        <v>25</v>
      </c>
      <c r="L24" s="28">
        <v>149</v>
      </c>
      <c r="M24" s="28">
        <v>49</v>
      </c>
      <c r="N24" s="28">
        <v>32</v>
      </c>
      <c r="O24" s="28">
        <v>11</v>
      </c>
    </row>
    <row r="25" spans="2:15" ht="15.75" customHeight="1" x14ac:dyDescent="0.15">
      <c r="B25" s="116"/>
      <c r="C25" s="162"/>
      <c r="D25" s="71">
        <v>100</v>
      </c>
      <c r="E25" s="70">
        <v>32.5</v>
      </c>
      <c r="F25" s="36">
        <v>55.6</v>
      </c>
      <c r="G25" s="36">
        <v>32.1</v>
      </c>
      <c r="H25" s="36">
        <v>24.6</v>
      </c>
      <c r="I25" s="36">
        <v>20.7</v>
      </c>
      <c r="J25" s="36">
        <v>4.3</v>
      </c>
      <c r="K25" s="36">
        <v>5.4</v>
      </c>
      <c r="L25" s="36">
        <v>32.1</v>
      </c>
      <c r="M25" s="36">
        <v>10.6</v>
      </c>
      <c r="N25" s="36">
        <v>6.9</v>
      </c>
      <c r="O25" s="36">
        <v>2.4</v>
      </c>
    </row>
    <row r="26" spans="2:15" ht="15.75" customHeight="1" x14ac:dyDescent="0.15">
      <c r="B26" s="116"/>
      <c r="C26" s="164" t="s">
        <v>436</v>
      </c>
      <c r="D26" s="72">
        <v>474</v>
      </c>
      <c r="E26" s="50">
        <v>121</v>
      </c>
      <c r="F26" s="38">
        <v>257</v>
      </c>
      <c r="G26" s="38">
        <v>152</v>
      </c>
      <c r="H26" s="38">
        <v>115</v>
      </c>
      <c r="I26" s="38">
        <v>108</v>
      </c>
      <c r="J26" s="38">
        <v>10</v>
      </c>
      <c r="K26" s="38">
        <v>32</v>
      </c>
      <c r="L26" s="38">
        <v>177</v>
      </c>
      <c r="M26" s="38">
        <v>45</v>
      </c>
      <c r="N26" s="38">
        <v>35</v>
      </c>
      <c r="O26" s="38">
        <v>16</v>
      </c>
    </row>
    <row r="27" spans="2:15" ht="15.75" customHeight="1" x14ac:dyDescent="0.15">
      <c r="B27" s="118"/>
      <c r="C27" s="165"/>
      <c r="D27" s="18">
        <v>100</v>
      </c>
      <c r="E27" s="68">
        <v>25.5</v>
      </c>
      <c r="F27" s="11">
        <v>54.2</v>
      </c>
      <c r="G27" s="11">
        <v>32.1</v>
      </c>
      <c r="H27" s="11">
        <v>24.3</v>
      </c>
      <c r="I27" s="11">
        <v>22.8</v>
      </c>
      <c r="J27" s="11">
        <v>2.1</v>
      </c>
      <c r="K27" s="11">
        <v>6.8</v>
      </c>
      <c r="L27" s="11">
        <v>37.299999999999997</v>
      </c>
      <c r="M27" s="11">
        <v>9.5</v>
      </c>
      <c r="N27" s="11">
        <v>7.4</v>
      </c>
      <c r="O27" s="11">
        <v>3.4</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O9">
    <cfRule type="top10" dxfId="792" priority="1471" rank="1"/>
  </conditionalFormatting>
  <conditionalFormatting sqref="E11:O11">
    <cfRule type="top10" dxfId="791" priority="1472" rank="1"/>
  </conditionalFormatting>
  <conditionalFormatting sqref="E13:O13">
    <cfRule type="top10" dxfId="790" priority="1473" rank="1"/>
  </conditionalFormatting>
  <conditionalFormatting sqref="E15:O15">
    <cfRule type="top10" dxfId="789" priority="1474" rank="1"/>
  </conditionalFormatting>
  <conditionalFormatting sqref="E17:O17">
    <cfRule type="top10" dxfId="788" priority="1475" rank="1"/>
  </conditionalFormatting>
  <conditionalFormatting sqref="E19:O19">
    <cfRule type="top10" dxfId="787" priority="1476" rank="1"/>
  </conditionalFormatting>
  <conditionalFormatting sqref="E21:O21">
    <cfRule type="top10" dxfId="786" priority="1477" rank="1"/>
  </conditionalFormatting>
  <conditionalFormatting sqref="E23:O23">
    <cfRule type="top10" dxfId="785" priority="1478" rank="1"/>
  </conditionalFormatting>
  <conditionalFormatting sqref="E25:O25">
    <cfRule type="top10" dxfId="784" priority="1479" rank="1"/>
  </conditionalFormatting>
  <conditionalFormatting sqref="E27:O27">
    <cfRule type="top10" dxfId="783" priority="1480" rank="1"/>
  </conditionalFormatting>
  <pageMargins left="0.7" right="0.7" top="0.75" bottom="0.75" header="0.3" footer="0.3"/>
  <pageSetup paperSize="9" scale="98" orientation="landscape" r:id="rId1"/>
  <headerFooter>
    <oddFooter>&amp;C&amp;P</oddFooter>
  </headerFooter>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785</v>
      </c>
    </row>
    <row r="3" spans="2:15" ht="15.75" customHeight="1" x14ac:dyDescent="0.15">
      <c r="B3" s="1" t="s">
        <v>786</v>
      </c>
    </row>
    <row r="4" spans="2:15" ht="15.75" customHeight="1" x14ac:dyDescent="0.15">
      <c r="B4" s="1" t="s">
        <v>793</v>
      </c>
    </row>
    <row r="5" spans="2:15" ht="15.75" customHeight="1" x14ac:dyDescent="0.15">
      <c r="B5" s="1" t="s">
        <v>789</v>
      </c>
    </row>
    <row r="6" spans="2:15" ht="4.5" customHeight="1" x14ac:dyDescent="0.15">
      <c r="B6" s="12"/>
      <c r="C6" s="6"/>
      <c r="D6" s="15"/>
      <c r="E6" s="73"/>
      <c r="F6" s="13"/>
      <c r="G6" s="13"/>
      <c r="H6" s="13"/>
      <c r="I6" s="13"/>
      <c r="J6" s="13"/>
      <c r="K6" s="13"/>
      <c r="L6" s="13"/>
      <c r="M6" s="13"/>
      <c r="N6" s="13"/>
      <c r="O6" s="13"/>
    </row>
    <row r="7" spans="2:15" s="2" customFormat="1" ht="118.5" customHeight="1" thickBot="1" x14ac:dyDescent="0.2">
      <c r="B7" s="25"/>
      <c r="C7" s="5" t="s">
        <v>427</v>
      </c>
      <c r="D7" s="19" t="s">
        <v>52</v>
      </c>
      <c r="E7" s="22" t="s">
        <v>823</v>
      </c>
      <c r="F7" s="23" t="s">
        <v>162</v>
      </c>
      <c r="G7" s="23" t="s">
        <v>163</v>
      </c>
      <c r="H7" s="23" t="s">
        <v>164</v>
      </c>
      <c r="I7" s="23" t="s">
        <v>165</v>
      </c>
      <c r="J7" s="23" t="s">
        <v>166</v>
      </c>
      <c r="K7" s="23" t="s">
        <v>115</v>
      </c>
      <c r="L7" s="23" t="s">
        <v>44</v>
      </c>
      <c r="M7" s="23" t="s">
        <v>116</v>
      </c>
      <c r="N7" s="23" t="s">
        <v>17</v>
      </c>
      <c r="O7" s="23" t="s">
        <v>53</v>
      </c>
    </row>
    <row r="8" spans="2:15" ht="15.75" customHeight="1" thickTop="1" x14ac:dyDescent="0.15">
      <c r="B8" s="108" t="s">
        <v>428</v>
      </c>
      <c r="C8" s="109"/>
      <c r="D8" s="16">
        <v>1537</v>
      </c>
      <c r="E8" s="46">
        <v>306</v>
      </c>
      <c r="F8" s="28">
        <v>316</v>
      </c>
      <c r="G8" s="28">
        <v>301</v>
      </c>
      <c r="H8" s="28">
        <v>93</v>
      </c>
      <c r="I8" s="28">
        <v>344</v>
      </c>
      <c r="J8" s="28">
        <v>139</v>
      </c>
      <c r="K8" s="28">
        <v>430</v>
      </c>
      <c r="L8" s="28">
        <v>45</v>
      </c>
      <c r="M8" s="28">
        <v>314</v>
      </c>
      <c r="N8" s="28">
        <v>210</v>
      </c>
      <c r="O8" s="28">
        <v>120</v>
      </c>
    </row>
    <row r="9" spans="2:15" ht="15.75" customHeight="1" x14ac:dyDescent="0.15">
      <c r="B9" s="110"/>
      <c r="C9" s="111"/>
      <c r="D9" s="18">
        <v>100</v>
      </c>
      <c r="E9" s="68">
        <v>19.899999999999999</v>
      </c>
      <c r="F9" s="11">
        <v>20.6</v>
      </c>
      <c r="G9" s="11">
        <v>19.600000000000001</v>
      </c>
      <c r="H9" s="11">
        <v>6.1</v>
      </c>
      <c r="I9" s="11">
        <v>22.4</v>
      </c>
      <c r="J9" s="11">
        <v>9</v>
      </c>
      <c r="K9" s="11">
        <v>28</v>
      </c>
      <c r="L9" s="11">
        <v>2.9</v>
      </c>
      <c r="M9" s="11">
        <v>20.399999999999999</v>
      </c>
      <c r="N9" s="11">
        <v>13.7</v>
      </c>
      <c r="O9" s="11">
        <v>7.8</v>
      </c>
    </row>
    <row r="10" spans="2:15" ht="15.75" customHeight="1" x14ac:dyDescent="0.15">
      <c r="B10" s="117" t="s">
        <v>429</v>
      </c>
      <c r="C10" s="166" t="s">
        <v>2</v>
      </c>
      <c r="D10" s="17">
        <v>426</v>
      </c>
      <c r="E10" s="69">
        <v>73</v>
      </c>
      <c r="F10" s="10">
        <v>57</v>
      </c>
      <c r="G10" s="10">
        <v>82</v>
      </c>
      <c r="H10" s="10">
        <v>23</v>
      </c>
      <c r="I10" s="10">
        <v>94</v>
      </c>
      <c r="J10" s="10">
        <v>37</v>
      </c>
      <c r="K10" s="10">
        <v>117</v>
      </c>
      <c r="L10" s="10">
        <v>17</v>
      </c>
      <c r="M10" s="10">
        <v>79</v>
      </c>
      <c r="N10" s="10">
        <v>69</v>
      </c>
      <c r="O10" s="10">
        <v>40</v>
      </c>
    </row>
    <row r="11" spans="2:15" ht="15.75" customHeight="1" x14ac:dyDescent="0.15">
      <c r="B11" s="116"/>
      <c r="C11" s="163"/>
      <c r="D11" s="33">
        <v>100</v>
      </c>
      <c r="E11" s="49">
        <v>17.100000000000001</v>
      </c>
      <c r="F11" s="35">
        <v>13.4</v>
      </c>
      <c r="G11" s="35">
        <v>19.2</v>
      </c>
      <c r="H11" s="35">
        <v>5.4</v>
      </c>
      <c r="I11" s="35">
        <v>22.1</v>
      </c>
      <c r="J11" s="35">
        <v>8.6999999999999993</v>
      </c>
      <c r="K11" s="35">
        <v>27.5</v>
      </c>
      <c r="L11" s="35">
        <v>4</v>
      </c>
      <c r="M11" s="35">
        <v>18.5</v>
      </c>
      <c r="N11" s="35">
        <v>16.2</v>
      </c>
      <c r="O11" s="35">
        <v>9.4</v>
      </c>
    </row>
    <row r="12" spans="2:15" ht="15.75" customHeight="1" x14ac:dyDescent="0.15">
      <c r="B12" s="116"/>
      <c r="C12" s="162" t="s">
        <v>3</v>
      </c>
      <c r="D12" s="16">
        <v>1097</v>
      </c>
      <c r="E12" s="46">
        <v>230</v>
      </c>
      <c r="F12" s="28">
        <v>258</v>
      </c>
      <c r="G12" s="28">
        <v>218</v>
      </c>
      <c r="H12" s="28">
        <v>70</v>
      </c>
      <c r="I12" s="28">
        <v>247</v>
      </c>
      <c r="J12" s="28">
        <v>102</v>
      </c>
      <c r="K12" s="28">
        <v>310</v>
      </c>
      <c r="L12" s="28">
        <v>28</v>
      </c>
      <c r="M12" s="28">
        <v>231</v>
      </c>
      <c r="N12" s="28">
        <v>137</v>
      </c>
      <c r="O12" s="28">
        <v>80</v>
      </c>
    </row>
    <row r="13" spans="2:15" ht="15.75" customHeight="1" x14ac:dyDescent="0.15">
      <c r="B13" s="118"/>
      <c r="C13" s="165"/>
      <c r="D13" s="18">
        <v>100</v>
      </c>
      <c r="E13" s="68">
        <v>21</v>
      </c>
      <c r="F13" s="11">
        <v>23.5</v>
      </c>
      <c r="G13" s="11">
        <v>19.899999999999999</v>
      </c>
      <c r="H13" s="11">
        <v>6.4</v>
      </c>
      <c r="I13" s="11">
        <v>22.5</v>
      </c>
      <c r="J13" s="11">
        <v>9.3000000000000007</v>
      </c>
      <c r="K13" s="11">
        <v>28.3</v>
      </c>
      <c r="L13" s="11">
        <v>2.6</v>
      </c>
      <c r="M13" s="11">
        <v>21.1</v>
      </c>
      <c r="N13" s="11">
        <v>12.5</v>
      </c>
      <c r="O13" s="11">
        <v>7.3</v>
      </c>
    </row>
    <row r="14" spans="2:15" ht="15.75" customHeight="1" x14ac:dyDescent="0.15">
      <c r="B14" s="117" t="s">
        <v>784</v>
      </c>
      <c r="C14" s="166" t="s">
        <v>430</v>
      </c>
      <c r="D14" s="17">
        <v>15</v>
      </c>
      <c r="E14" s="69">
        <v>2</v>
      </c>
      <c r="F14" s="10">
        <v>4</v>
      </c>
      <c r="G14" s="10">
        <v>4</v>
      </c>
      <c r="H14" s="10">
        <v>1</v>
      </c>
      <c r="I14" s="10">
        <v>6</v>
      </c>
      <c r="J14" s="10">
        <v>2</v>
      </c>
      <c r="K14" s="10">
        <v>5</v>
      </c>
      <c r="L14" s="10">
        <v>2</v>
      </c>
      <c r="M14" s="10">
        <v>1</v>
      </c>
      <c r="N14" s="10">
        <v>2</v>
      </c>
      <c r="O14" s="10">
        <v>1</v>
      </c>
    </row>
    <row r="15" spans="2:15" ht="15.75" customHeight="1" x14ac:dyDescent="0.15">
      <c r="B15" s="116"/>
      <c r="C15" s="163"/>
      <c r="D15" s="33">
        <v>100</v>
      </c>
      <c r="E15" s="49">
        <v>13.3</v>
      </c>
      <c r="F15" s="35">
        <v>26.7</v>
      </c>
      <c r="G15" s="35">
        <v>26.7</v>
      </c>
      <c r="H15" s="35">
        <v>6.7</v>
      </c>
      <c r="I15" s="35">
        <v>40</v>
      </c>
      <c r="J15" s="35">
        <v>13.3</v>
      </c>
      <c r="K15" s="35">
        <v>33.299999999999997</v>
      </c>
      <c r="L15" s="35">
        <v>13.3</v>
      </c>
      <c r="M15" s="35">
        <v>6.7</v>
      </c>
      <c r="N15" s="35">
        <v>13.3</v>
      </c>
      <c r="O15" s="35">
        <v>6.7</v>
      </c>
    </row>
    <row r="16" spans="2:15" ht="15.75" customHeight="1" x14ac:dyDescent="0.15">
      <c r="B16" s="116"/>
      <c r="C16" s="162" t="s">
        <v>431</v>
      </c>
      <c r="D16" s="16">
        <v>51</v>
      </c>
      <c r="E16" s="46">
        <v>13</v>
      </c>
      <c r="F16" s="28">
        <v>12</v>
      </c>
      <c r="G16" s="28">
        <v>19</v>
      </c>
      <c r="H16" s="28">
        <v>4</v>
      </c>
      <c r="I16" s="28">
        <v>12</v>
      </c>
      <c r="J16" s="28">
        <v>7</v>
      </c>
      <c r="K16" s="28">
        <v>15</v>
      </c>
      <c r="L16" s="28">
        <v>3</v>
      </c>
      <c r="M16" s="28">
        <v>7</v>
      </c>
      <c r="N16" s="28">
        <v>4</v>
      </c>
      <c r="O16" s="28">
        <v>4</v>
      </c>
    </row>
    <row r="17" spans="2:15" ht="15.75" customHeight="1" x14ac:dyDescent="0.15">
      <c r="B17" s="116"/>
      <c r="C17" s="162"/>
      <c r="D17" s="71">
        <v>100</v>
      </c>
      <c r="E17" s="70">
        <v>25.5</v>
      </c>
      <c r="F17" s="36">
        <v>23.5</v>
      </c>
      <c r="G17" s="36">
        <v>37.299999999999997</v>
      </c>
      <c r="H17" s="36">
        <v>7.8</v>
      </c>
      <c r="I17" s="36">
        <v>23.5</v>
      </c>
      <c r="J17" s="36">
        <v>13.7</v>
      </c>
      <c r="K17" s="36">
        <v>29.4</v>
      </c>
      <c r="L17" s="36">
        <v>5.9</v>
      </c>
      <c r="M17" s="36">
        <v>13.7</v>
      </c>
      <c r="N17" s="36">
        <v>7.8</v>
      </c>
      <c r="O17" s="36">
        <v>7.8</v>
      </c>
    </row>
    <row r="18" spans="2:15" ht="15.75" customHeight="1" x14ac:dyDescent="0.15">
      <c r="B18" s="116"/>
      <c r="C18" s="164" t="s">
        <v>432</v>
      </c>
      <c r="D18" s="72">
        <v>85</v>
      </c>
      <c r="E18" s="50">
        <v>19</v>
      </c>
      <c r="F18" s="38">
        <v>16</v>
      </c>
      <c r="G18" s="38">
        <v>21</v>
      </c>
      <c r="H18" s="38">
        <v>10</v>
      </c>
      <c r="I18" s="38">
        <v>27</v>
      </c>
      <c r="J18" s="38">
        <v>11</v>
      </c>
      <c r="K18" s="38">
        <v>34</v>
      </c>
      <c r="L18" s="38">
        <v>1</v>
      </c>
      <c r="M18" s="38">
        <v>13</v>
      </c>
      <c r="N18" s="38">
        <v>6</v>
      </c>
      <c r="O18" s="38">
        <v>7</v>
      </c>
    </row>
    <row r="19" spans="2:15" ht="15.75" customHeight="1" x14ac:dyDescent="0.15">
      <c r="B19" s="116"/>
      <c r="C19" s="163"/>
      <c r="D19" s="33">
        <v>100</v>
      </c>
      <c r="E19" s="49">
        <v>22.4</v>
      </c>
      <c r="F19" s="35">
        <v>18.8</v>
      </c>
      <c r="G19" s="35">
        <v>24.7</v>
      </c>
      <c r="H19" s="35">
        <v>11.8</v>
      </c>
      <c r="I19" s="35">
        <v>31.8</v>
      </c>
      <c r="J19" s="35">
        <v>12.9</v>
      </c>
      <c r="K19" s="35">
        <v>40</v>
      </c>
      <c r="L19" s="35">
        <v>1.2</v>
      </c>
      <c r="M19" s="35">
        <v>15.3</v>
      </c>
      <c r="N19" s="35">
        <v>7.1</v>
      </c>
      <c r="O19" s="35">
        <v>8.1999999999999993</v>
      </c>
    </row>
    <row r="20" spans="2:15" ht="15.75" customHeight="1" x14ac:dyDescent="0.15">
      <c r="B20" s="116"/>
      <c r="C20" s="162" t="s">
        <v>433</v>
      </c>
      <c r="D20" s="16">
        <v>147</v>
      </c>
      <c r="E20" s="46">
        <v>34</v>
      </c>
      <c r="F20" s="28">
        <v>30</v>
      </c>
      <c r="G20" s="28">
        <v>35</v>
      </c>
      <c r="H20" s="28">
        <v>9</v>
      </c>
      <c r="I20" s="28">
        <v>35</v>
      </c>
      <c r="J20" s="28">
        <v>13</v>
      </c>
      <c r="K20" s="28">
        <v>56</v>
      </c>
      <c r="L20" s="28">
        <v>3</v>
      </c>
      <c r="M20" s="28">
        <v>22</v>
      </c>
      <c r="N20" s="28">
        <v>22</v>
      </c>
      <c r="O20" s="28">
        <v>6</v>
      </c>
    </row>
    <row r="21" spans="2:15" ht="15.75" customHeight="1" x14ac:dyDescent="0.15">
      <c r="B21" s="116"/>
      <c r="C21" s="162"/>
      <c r="D21" s="71">
        <v>100</v>
      </c>
      <c r="E21" s="70">
        <v>23.1</v>
      </c>
      <c r="F21" s="36">
        <v>20.399999999999999</v>
      </c>
      <c r="G21" s="36">
        <v>23.8</v>
      </c>
      <c r="H21" s="36">
        <v>6.1</v>
      </c>
      <c r="I21" s="36">
        <v>23.8</v>
      </c>
      <c r="J21" s="36">
        <v>8.8000000000000007</v>
      </c>
      <c r="K21" s="36">
        <v>38.1</v>
      </c>
      <c r="L21" s="36">
        <v>2</v>
      </c>
      <c r="M21" s="36">
        <v>15</v>
      </c>
      <c r="N21" s="36">
        <v>15</v>
      </c>
      <c r="O21" s="36">
        <v>4.0999999999999996</v>
      </c>
    </row>
    <row r="22" spans="2:15" ht="15.75" customHeight="1" x14ac:dyDescent="0.15">
      <c r="B22" s="116"/>
      <c r="C22" s="164" t="s">
        <v>434</v>
      </c>
      <c r="D22" s="72">
        <v>260</v>
      </c>
      <c r="E22" s="50">
        <v>47</v>
      </c>
      <c r="F22" s="38">
        <v>54</v>
      </c>
      <c r="G22" s="38">
        <v>57</v>
      </c>
      <c r="H22" s="38">
        <v>17</v>
      </c>
      <c r="I22" s="38">
        <v>51</v>
      </c>
      <c r="J22" s="38">
        <v>24</v>
      </c>
      <c r="K22" s="38">
        <v>73</v>
      </c>
      <c r="L22" s="38">
        <v>5</v>
      </c>
      <c r="M22" s="38">
        <v>46</v>
      </c>
      <c r="N22" s="38">
        <v>37</v>
      </c>
      <c r="O22" s="38">
        <v>23</v>
      </c>
    </row>
    <row r="23" spans="2:15" ht="15.75" customHeight="1" x14ac:dyDescent="0.15">
      <c r="B23" s="116"/>
      <c r="C23" s="163"/>
      <c r="D23" s="33">
        <v>100</v>
      </c>
      <c r="E23" s="49">
        <v>18.100000000000001</v>
      </c>
      <c r="F23" s="35">
        <v>20.8</v>
      </c>
      <c r="G23" s="35">
        <v>21.9</v>
      </c>
      <c r="H23" s="35">
        <v>6.5</v>
      </c>
      <c r="I23" s="35">
        <v>19.600000000000001</v>
      </c>
      <c r="J23" s="35">
        <v>9.1999999999999993</v>
      </c>
      <c r="K23" s="35">
        <v>28.1</v>
      </c>
      <c r="L23" s="35">
        <v>1.9</v>
      </c>
      <c r="M23" s="35">
        <v>17.7</v>
      </c>
      <c r="N23" s="35">
        <v>14.2</v>
      </c>
      <c r="O23" s="35">
        <v>8.8000000000000007</v>
      </c>
    </row>
    <row r="24" spans="2:15" ht="15.75" customHeight="1" x14ac:dyDescent="0.15">
      <c r="B24" s="116"/>
      <c r="C24" s="162" t="s">
        <v>435</v>
      </c>
      <c r="D24" s="16">
        <v>464</v>
      </c>
      <c r="E24" s="46">
        <v>93</v>
      </c>
      <c r="F24" s="28">
        <v>99</v>
      </c>
      <c r="G24" s="28">
        <v>93</v>
      </c>
      <c r="H24" s="28">
        <v>37</v>
      </c>
      <c r="I24" s="28">
        <v>101</v>
      </c>
      <c r="J24" s="28">
        <v>38</v>
      </c>
      <c r="K24" s="28">
        <v>125</v>
      </c>
      <c r="L24" s="28">
        <v>15</v>
      </c>
      <c r="M24" s="28">
        <v>102</v>
      </c>
      <c r="N24" s="28">
        <v>59</v>
      </c>
      <c r="O24" s="28">
        <v>34</v>
      </c>
    </row>
    <row r="25" spans="2:15" ht="15.75" customHeight="1" x14ac:dyDescent="0.15">
      <c r="B25" s="116"/>
      <c r="C25" s="162"/>
      <c r="D25" s="71">
        <v>100</v>
      </c>
      <c r="E25" s="70">
        <v>20</v>
      </c>
      <c r="F25" s="36">
        <v>21.3</v>
      </c>
      <c r="G25" s="36">
        <v>20</v>
      </c>
      <c r="H25" s="36">
        <v>8</v>
      </c>
      <c r="I25" s="36">
        <v>21.8</v>
      </c>
      <c r="J25" s="36">
        <v>8.1999999999999993</v>
      </c>
      <c r="K25" s="36">
        <v>26.9</v>
      </c>
      <c r="L25" s="36">
        <v>3.2</v>
      </c>
      <c r="M25" s="36">
        <v>22</v>
      </c>
      <c r="N25" s="36">
        <v>12.7</v>
      </c>
      <c r="O25" s="36">
        <v>7.3</v>
      </c>
    </row>
    <row r="26" spans="2:15" ht="15.75" customHeight="1" x14ac:dyDescent="0.15">
      <c r="B26" s="116"/>
      <c r="C26" s="164" t="s">
        <v>436</v>
      </c>
      <c r="D26" s="72">
        <v>474</v>
      </c>
      <c r="E26" s="50">
        <v>92</v>
      </c>
      <c r="F26" s="38">
        <v>95</v>
      </c>
      <c r="G26" s="38">
        <v>67</v>
      </c>
      <c r="H26" s="38">
        <v>15</v>
      </c>
      <c r="I26" s="38">
        <v>103</v>
      </c>
      <c r="J26" s="38">
        <v>43</v>
      </c>
      <c r="K26" s="38">
        <v>111</v>
      </c>
      <c r="L26" s="38">
        <v>15</v>
      </c>
      <c r="M26" s="38">
        <v>112</v>
      </c>
      <c r="N26" s="38">
        <v>74</v>
      </c>
      <c r="O26" s="38">
        <v>42</v>
      </c>
    </row>
    <row r="27" spans="2:15" ht="15.75" customHeight="1" x14ac:dyDescent="0.15">
      <c r="B27" s="118"/>
      <c r="C27" s="165"/>
      <c r="D27" s="18">
        <v>100</v>
      </c>
      <c r="E27" s="68">
        <v>19.399999999999999</v>
      </c>
      <c r="F27" s="11">
        <v>20</v>
      </c>
      <c r="G27" s="11">
        <v>14.1</v>
      </c>
      <c r="H27" s="11">
        <v>3.2</v>
      </c>
      <c r="I27" s="11">
        <v>21.7</v>
      </c>
      <c r="J27" s="11">
        <v>9.1</v>
      </c>
      <c r="K27" s="11">
        <v>23.4</v>
      </c>
      <c r="L27" s="11">
        <v>3.2</v>
      </c>
      <c r="M27" s="11">
        <v>23.6</v>
      </c>
      <c r="N27" s="11">
        <v>15.6</v>
      </c>
      <c r="O27" s="11">
        <v>8.9</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O9">
    <cfRule type="top10" dxfId="782" priority="1481" rank="1"/>
  </conditionalFormatting>
  <conditionalFormatting sqref="E11:O11">
    <cfRule type="top10" dxfId="781" priority="1482" rank="1"/>
  </conditionalFormatting>
  <conditionalFormatting sqref="E13:O13">
    <cfRule type="top10" dxfId="780" priority="1483" rank="1"/>
  </conditionalFormatting>
  <conditionalFormatting sqref="E15:O15">
    <cfRule type="top10" dxfId="779" priority="1484" rank="1"/>
  </conditionalFormatting>
  <conditionalFormatting sqref="E17:O17">
    <cfRule type="top10" dxfId="778" priority="1485" rank="1"/>
  </conditionalFormatting>
  <conditionalFormatting sqref="E19:O19">
    <cfRule type="top10" dxfId="777" priority="1486" rank="1"/>
  </conditionalFormatting>
  <conditionalFormatting sqref="E21:O21">
    <cfRule type="top10" dxfId="776" priority="1487" rank="1"/>
  </conditionalFormatting>
  <conditionalFormatting sqref="E23:O23">
    <cfRule type="top10" dxfId="775" priority="1488" rank="1"/>
  </conditionalFormatting>
  <conditionalFormatting sqref="E25:O25">
    <cfRule type="top10" dxfId="774" priority="1489" rank="1"/>
  </conditionalFormatting>
  <conditionalFormatting sqref="E27:O27">
    <cfRule type="top10" dxfId="773" priority="1490" rank="1"/>
  </conditionalFormatting>
  <pageMargins left="0.7" right="0.7" top="0.75" bottom="0.75" header="0.3" footer="0.3"/>
  <pageSetup paperSize="9" scale="98" orientation="landscape" r:id="rId1"/>
  <headerFooter>
    <oddFooter>&amp;C&amp;P</oddFooter>
  </headerFooter>
</worksheet>
</file>

<file path=xl/worksheets/sheet2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6" ht="15.75" customHeight="1" x14ac:dyDescent="0.15">
      <c r="B2" s="1" t="s">
        <v>785</v>
      </c>
    </row>
    <row r="3" spans="2:16" ht="15.75" customHeight="1" x14ac:dyDescent="0.15">
      <c r="B3" s="1" t="s">
        <v>786</v>
      </c>
    </row>
    <row r="4" spans="2:16" ht="15.75" customHeight="1" x14ac:dyDescent="0.15">
      <c r="B4" s="1" t="s">
        <v>794</v>
      </c>
    </row>
    <row r="5" spans="2:16" ht="15.75" customHeight="1" x14ac:dyDescent="0.15">
      <c r="B5" s="1" t="s">
        <v>789</v>
      </c>
    </row>
    <row r="6" spans="2:16" ht="4.5" customHeight="1" x14ac:dyDescent="0.15">
      <c r="B6" s="12"/>
      <c r="C6" s="6"/>
      <c r="D6" s="15"/>
      <c r="E6" s="73"/>
      <c r="F6" s="13"/>
      <c r="G6" s="13"/>
      <c r="H6" s="13"/>
      <c r="I6" s="13"/>
      <c r="J6" s="13"/>
      <c r="K6" s="13"/>
      <c r="L6" s="13"/>
      <c r="M6" s="13"/>
      <c r="N6" s="13"/>
      <c r="O6" s="13"/>
      <c r="P6" s="13"/>
    </row>
    <row r="7" spans="2:16" s="2" customFormat="1" ht="118.5" customHeight="1" thickBot="1" x14ac:dyDescent="0.2">
      <c r="B7" s="25"/>
      <c r="C7" s="5" t="s">
        <v>427</v>
      </c>
      <c r="D7" s="19" t="s">
        <v>52</v>
      </c>
      <c r="E7" s="22" t="s">
        <v>824</v>
      </c>
      <c r="F7" s="23" t="s">
        <v>151</v>
      </c>
      <c r="G7" s="23" t="s">
        <v>152</v>
      </c>
      <c r="H7" s="23" t="s">
        <v>153</v>
      </c>
      <c r="I7" s="23" t="s">
        <v>154</v>
      </c>
      <c r="J7" s="23" t="s">
        <v>155</v>
      </c>
      <c r="K7" s="23" t="s">
        <v>156</v>
      </c>
      <c r="L7" s="23" t="s">
        <v>157</v>
      </c>
      <c r="M7" s="23" t="s">
        <v>158</v>
      </c>
      <c r="N7" s="23" t="s">
        <v>159</v>
      </c>
      <c r="O7" s="23" t="s">
        <v>160</v>
      </c>
      <c r="P7" s="23" t="s">
        <v>53</v>
      </c>
    </row>
    <row r="8" spans="2:16" ht="15.75" customHeight="1" thickTop="1" x14ac:dyDescent="0.15">
      <c r="B8" s="108" t="s">
        <v>428</v>
      </c>
      <c r="C8" s="109"/>
      <c r="D8" s="16">
        <v>1537</v>
      </c>
      <c r="E8" s="46">
        <v>349</v>
      </c>
      <c r="F8" s="28">
        <v>261</v>
      </c>
      <c r="G8" s="28">
        <v>253</v>
      </c>
      <c r="H8" s="28">
        <v>61</v>
      </c>
      <c r="I8" s="28">
        <v>119</v>
      </c>
      <c r="J8" s="28">
        <v>68</v>
      </c>
      <c r="K8" s="28">
        <v>137</v>
      </c>
      <c r="L8" s="28">
        <v>48</v>
      </c>
      <c r="M8" s="28">
        <v>83</v>
      </c>
      <c r="N8" s="28">
        <v>179</v>
      </c>
      <c r="O8" s="28">
        <v>748</v>
      </c>
      <c r="P8" s="28">
        <v>182</v>
      </c>
    </row>
    <row r="9" spans="2:16" ht="15.75" customHeight="1" x14ac:dyDescent="0.15">
      <c r="B9" s="110"/>
      <c r="C9" s="111"/>
      <c r="D9" s="18">
        <v>100</v>
      </c>
      <c r="E9" s="68">
        <v>22.7</v>
      </c>
      <c r="F9" s="11">
        <v>17</v>
      </c>
      <c r="G9" s="11">
        <v>16.5</v>
      </c>
      <c r="H9" s="11">
        <v>4</v>
      </c>
      <c r="I9" s="11">
        <v>7.7</v>
      </c>
      <c r="J9" s="11">
        <v>4.4000000000000004</v>
      </c>
      <c r="K9" s="11">
        <v>8.9</v>
      </c>
      <c r="L9" s="11">
        <v>3.1</v>
      </c>
      <c r="M9" s="11">
        <v>5.4</v>
      </c>
      <c r="N9" s="11">
        <v>11.6</v>
      </c>
      <c r="O9" s="11">
        <v>48.7</v>
      </c>
      <c r="P9" s="11">
        <v>11.8</v>
      </c>
    </row>
    <row r="10" spans="2:16" ht="15.75" customHeight="1" x14ac:dyDescent="0.15">
      <c r="B10" s="117" t="s">
        <v>429</v>
      </c>
      <c r="C10" s="166" t="s">
        <v>2</v>
      </c>
      <c r="D10" s="17">
        <v>426</v>
      </c>
      <c r="E10" s="69">
        <v>102</v>
      </c>
      <c r="F10" s="10">
        <v>72</v>
      </c>
      <c r="G10" s="10">
        <v>66</v>
      </c>
      <c r="H10" s="10">
        <v>15</v>
      </c>
      <c r="I10" s="10">
        <v>44</v>
      </c>
      <c r="J10" s="10">
        <v>23</v>
      </c>
      <c r="K10" s="10">
        <v>30</v>
      </c>
      <c r="L10" s="10">
        <v>13</v>
      </c>
      <c r="M10" s="10">
        <v>27</v>
      </c>
      <c r="N10" s="10">
        <v>51</v>
      </c>
      <c r="O10" s="10">
        <v>204</v>
      </c>
      <c r="P10" s="10">
        <v>54</v>
      </c>
    </row>
    <row r="11" spans="2:16" ht="15.75" customHeight="1" x14ac:dyDescent="0.15">
      <c r="B11" s="116"/>
      <c r="C11" s="163"/>
      <c r="D11" s="33">
        <v>100</v>
      </c>
      <c r="E11" s="49">
        <v>23.9</v>
      </c>
      <c r="F11" s="35">
        <v>16.899999999999999</v>
      </c>
      <c r="G11" s="35">
        <v>15.5</v>
      </c>
      <c r="H11" s="35">
        <v>3.5</v>
      </c>
      <c r="I11" s="35">
        <v>10.3</v>
      </c>
      <c r="J11" s="35">
        <v>5.4</v>
      </c>
      <c r="K11" s="35">
        <v>7</v>
      </c>
      <c r="L11" s="35">
        <v>3.1</v>
      </c>
      <c r="M11" s="35">
        <v>6.3</v>
      </c>
      <c r="N11" s="35">
        <v>12</v>
      </c>
      <c r="O11" s="35">
        <v>47.9</v>
      </c>
      <c r="P11" s="35">
        <v>12.7</v>
      </c>
    </row>
    <row r="12" spans="2:16" ht="15.75" customHeight="1" x14ac:dyDescent="0.15">
      <c r="B12" s="116"/>
      <c r="C12" s="162" t="s">
        <v>3</v>
      </c>
      <c r="D12" s="16">
        <v>1097</v>
      </c>
      <c r="E12" s="46">
        <v>240</v>
      </c>
      <c r="F12" s="28">
        <v>186</v>
      </c>
      <c r="G12" s="28">
        <v>183</v>
      </c>
      <c r="H12" s="28">
        <v>46</v>
      </c>
      <c r="I12" s="28">
        <v>74</v>
      </c>
      <c r="J12" s="28">
        <v>44</v>
      </c>
      <c r="K12" s="28">
        <v>106</v>
      </c>
      <c r="L12" s="28">
        <v>35</v>
      </c>
      <c r="M12" s="28">
        <v>56</v>
      </c>
      <c r="N12" s="28">
        <v>124</v>
      </c>
      <c r="O12" s="28">
        <v>539</v>
      </c>
      <c r="P12" s="28">
        <v>128</v>
      </c>
    </row>
    <row r="13" spans="2:16" ht="15.75" customHeight="1" x14ac:dyDescent="0.15">
      <c r="B13" s="118"/>
      <c r="C13" s="165"/>
      <c r="D13" s="18">
        <v>100</v>
      </c>
      <c r="E13" s="68">
        <v>21.9</v>
      </c>
      <c r="F13" s="11">
        <v>17</v>
      </c>
      <c r="G13" s="11">
        <v>16.7</v>
      </c>
      <c r="H13" s="11">
        <v>4.2</v>
      </c>
      <c r="I13" s="11">
        <v>6.7</v>
      </c>
      <c r="J13" s="11">
        <v>4</v>
      </c>
      <c r="K13" s="11">
        <v>9.6999999999999993</v>
      </c>
      <c r="L13" s="11">
        <v>3.2</v>
      </c>
      <c r="M13" s="11">
        <v>5.0999999999999996</v>
      </c>
      <c r="N13" s="11">
        <v>11.3</v>
      </c>
      <c r="O13" s="11">
        <v>49.1</v>
      </c>
      <c r="P13" s="11">
        <v>11.7</v>
      </c>
    </row>
    <row r="14" spans="2:16" ht="15.75" customHeight="1" x14ac:dyDescent="0.15">
      <c r="B14" s="117" t="s">
        <v>783</v>
      </c>
      <c r="C14" s="166" t="s">
        <v>430</v>
      </c>
      <c r="D14" s="17">
        <v>15</v>
      </c>
      <c r="E14" s="69">
        <v>4</v>
      </c>
      <c r="F14" s="10">
        <v>2</v>
      </c>
      <c r="G14" s="10">
        <v>2</v>
      </c>
      <c r="H14" s="10">
        <v>1</v>
      </c>
      <c r="I14" s="10">
        <v>2</v>
      </c>
      <c r="J14" s="10">
        <v>2</v>
      </c>
      <c r="K14" s="10">
        <v>1</v>
      </c>
      <c r="L14" s="10">
        <v>0</v>
      </c>
      <c r="M14" s="10">
        <v>1</v>
      </c>
      <c r="N14" s="10">
        <v>2</v>
      </c>
      <c r="O14" s="10">
        <v>7</v>
      </c>
      <c r="P14" s="10">
        <v>1</v>
      </c>
    </row>
    <row r="15" spans="2:16" ht="15.75" customHeight="1" x14ac:dyDescent="0.15">
      <c r="B15" s="116"/>
      <c r="C15" s="163"/>
      <c r="D15" s="33">
        <v>100</v>
      </c>
      <c r="E15" s="49">
        <v>26.7</v>
      </c>
      <c r="F15" s="35">
        <v>13.3</v>
      </c>
      <c r="G15" s="35">
        <v>13.3</v>
      </c>
      <c r="H15" s="35">
        <v>6.7</v>
      </c>
      <c r="I15" s="35">
        <v>13.3</v>
      </c>
      <c r="J15" s="35">
        <v>13.3</v>
      </c>
      <c r="K15" s="35">
        <v>6.7</v>
      </c>
      <c r="L15" s="35">
        <v>0</v>
      </c>
      <c r="M15" s="35">
        <v>6.7</v>
      </c>
      <c r="N15" s="35">
        <v>13.3</v>
      </c>
      <c r="O15" s="35">
        <v>46.7</v>
      </c>
      <c r="P15" s="35">
        <v>6.7</v>
      </c>
    </row>
    <row r="16" spans="2:16" ht="15.75" customHeight="1" x14ac:dyDescent="0.15">
      <c r="B16" s="116"/>
      <c r="C16" s="162" t="s">
        <v>431</v>
      </c>
      <c r="D16" s="16">
        <v>51</v>
      </c>
      <c r="E16" s="46">
        <v>10</v>
      </c>
      <c r="F16" s="28">
        <v>5</v>
      </c>
      <c r="G16" s="28">
        <v>4</v>
      </c>
      <c r="H16" s="28">
        <v>2</v>
      </c>
      <c r="I16" s="28">
        <v>3</v>
      </c>
      <c r="J16" s="28">
        <v>3</v>
      </c>
      <c r="K16" s="28">
        <v>3</v>
      </c>
      <c r="L16" s="28">
        <v>1</v>
      </c>
      <c r="M16" s="28">
        <v>2</v>
      </c>
      <c r="N16" s="28">
        <v>6</v>
      </c>
      <c r="O16" s="28">
        <v>31</v>
      </c>
      <c r="P16" s="28">
        <v>6</v>
      </c>
    </row>
    <row r="17" spans="2:16" ht="15.75" customHeight="1" x14ac:dyDescent="0.15">
      <c r="B17" s="116"/>
      <c r="C17" s="162"/>
      <c r="D17" s="71">
        <v>100</v>
      </c>
      <c r="E17" s="70">
        <v>19.600000000000001</v>
      </c>
      <c r="F17" s="36">
        <v>9.8000000000000007</v>
      </c>
      <c r="G17" s="36">
        <v>7.8</v>
      </c>
      <c r="H17" s="36">
        <v>3.9</v>
      </c>
      <c r="I17" s="36">
        <v>5.9</v>
      </c>
      <c r="J17" s="36">
        <v>5.9</v>
      </c>
      <c r="K17" s="36">
        <v>5.9</v>
      </c>
      <c r="L17" s="36">
        <v>2</v>
      </c>
      <c r="M17" s="36">
        <v>3.9</v>
      </c>
      <c r="N17" s="36">
        <v>11.8</v>
      </c>
      <c r="O17" s="36">
        <v>60.8</v>
      </c>
      <c r="P17" s="36">
        <v>11.8</v>
      </c>
    </row>
    <row r="18" spans="2:16" ht="15.75" customHeight="1" x14ac:dyDescent="0.15">
      <c r="B18" s="116"/>
      <c r="C18" s="164" t="s">
        <v>432</v>
      </c>
      <c r="D18" s="72">
        <v>85</v>
      </c>
      <c r="E18" s="50">
        <v>16</v>
      </c>
      <c r="F18" s="38">
        <v>5</v>
      </c>
      <c r="G18" s="38">
        <v>12</v>
      </c>
      <c r="H18" s="38">
        <v>2</v>
      </c>
      <c r="I18" s="38">
        <v>7</v>
      </c>
      <c r="J18" s="38">
        <v>2</v>
      </c>
      <c r="K18" s="38">
        <v>5</v>
      </c>
      <c r="L18" s="38">
        <v>5</v>
      </c>
      <c r="M18" s="38">
        <v>7</v>
      </c>
      <c r="N18" s="38">
        <v>8</v>
      </c>
      <c r="O18" s="38">
        <v>45</v>
      </c>
      <c r="P18" s="38">
        <v>12</v>
      </c>
    </row>
    <row r="19" spans="2:16" ht="15.75" customHeight="1" x14ac:dyDescent="0.15">
      <c r="B19" s="116"/>
      <c r="C19" s="163"/>
      <c r="D19" s="33">
        <v>100</v>
      </c>
      <c r="E19" s="49">
        <v>18.8</v>
      </c>
      <c r="F19" s="35">
        <v>5.9</v>
      </c>
      <c r="G19" s="35">
        <v>14.1</v>
      </c>
      <c r="H19" s="35">
        <v>2.4</v>
      </c>
      <c r="I19" s="35">
        <v>8.1999999999999993</v>
      </c>
      <c r="J19" s="35">
        <v>2.4</v>
      </c>
      <c r="K19" s="35">
        <v>5.9</v>
      </c>
      <c r="L19" s="35">
        <v>5.9</v>
      </c>
      <c r="M19" s="35">
        <v>8.1999999999999993</v>
      </c>
      <c r="N19" s="35">
        <v>9.4</v>
      </c>
      <c r="O19" s="35">
        <v>52.9</v>
      </c>
      <c r="P19" s="35">
        <v>14.1</v>
      </c>
    </row>
    <row r="20" spans="2:16" ht="15.75" customHeight="1" x14ac:dyDescent="0.15">
      <c r="B20" s="116"/>
      <c r="C20" s="162" t="s">
        <v>433</v>
      </c>
      <c r="D20" s="16">
        <v>147</v>
      </c>
      <c r="E20" s="46">
        <v>26</v>
      </c>
      <c r="F20" s="28">
        <v>17</v>
      </c>
      <c r="G20" s="28">
        <v>18</v>
      </c>
      <c r="H20" s="28">
        <v>6</v>
      </c>
      <c r="I20" s="28">
        <v>17</v>
      </c>
      <c r="J20" s="28">
        <v>5</v>
      </c>
      <c r="K20" s="28">
        <v>16</v>
      </c>
      <c r="L20" s="28">
        <v>7</v>
      </c>
      <c r="M20" s="28">
        <v>8</v>
      </c>
      <c r="N20" s="28">
        <v>17</v>
      </c>
      <c r="O20" s="28">
        <v>76</v>
      </c>
      <c r="P20" s="28">
        <v>19</v>
      </c>
    </row>
    <row r="21" spans="2:16" ht="15.75" customHeight="1" x14ac:dyDescent="0.15">
      <c r="B21" s="116"/>
      <c r="C21" s="162"/>
      <c r="D21" s="71">
        <v>100</v>
      </c>
      <c r="E21" s="70">
        <v>17.7</v>
      </c>
      <c r="F21" s="36">
        <v>11.6</v>
      </c>
      <c r="G21" s="36">
        <v>12.2</v>
      </c>
      <c r="H21" s="36">
        <v>4.0999999999999996</v>
      </c>
      <c r="I21" s="36">
        <v>11.6</v>
      </c>
      <c r="J21" s="36">
        <v>3.4</v>
      </c>
      <c r="K21" s="36">
        <v>10.9</v>
      </c>
      <c r="L21" s="36">
        <v>4.8</v>
      </c>
      <c r="M21" s="36">
        <v>5.4</v>
      </c>
      <c r="N21" s="36">
        <v>11.6</v>
      </c>
      <c r="O21" s="36">
        <v>51.7</v>
      </c>
      <c r="P21" s="36">
        <v>12.9</v>
      </c>
    </row>
    <row r="22" spans="2:16" ht="15.75" customHeight="1" x14ac:dyDescent="0.15">
      <c r="B22" s="116"/>
      <c r="C22" s="164" t="s">
        <v>434</v>
      </c>
      <c r="D22" s="72">
        <v>260</v>
      </c>
      <c r="E22" s="50">
        <v>47</v>
      </c>
      <c r="F22" s="38">
        <v>39</v>
      </c>
      <c r="G22" s="38">
        <v>41</v>
      </c>
      <c r="H22" s="38">
        <v>11</v>
      </c>
      <c r="I22" s="38">
        <v>20</v>
      </c>
      <c r="J22" s="38">
        <v>10</v>
      </c>
      <c r="K22" s="38">
        <v>18</v>
      </c>
      <c r="L22" s="38">
        <v>7</v>
      </c>
      <c r="M22" s="38">
        <v>11</v>
      </c>
      <c r="N22" s="38">
        <v>26</v>
      </c>
      <c r="O22" s="38">
        <v>133</v>
      </c>
      <c r="P22" s="38">
        <v>37</v>
      </c>
    </row>
    <row r="23" spans="2:16" ht="15.75" customHeight="1" x14ac:dyDescent="0.15">
      <c r="B23" s="116"/>
      <c r="C23" s="163"/>
      <c r="D23" s="33">
        <v>100</v>
      </c>
      <c r="E23" s="49">
        <v>18.100000000000001</v>
      </c>
      <c r="F23" s="35">
        <v>15</v>
      </c>
      <c r="G23" s="35">
        <v>15.8</v>
      </c>
      <c r="H23" s="35">
        <v>4.2</v>
      </c>
      <c r="I23" s="35">
        <v>7.7</v>
      </c>
      <c r="J23" s="35">
        <v>3.8</v>
      </c>
      <c r="K23" s="35">
        <v>6.9</v>
      </c>
      <c r="L23" s="35">
        <v>2.7</v>
      </c>
      <c r="M23" s="35">
        <v>4.2</v>
      </c>
      <c r="N23" s="35">
        <v>10</v>
      </c>
      <c r="O23" s="35">
        <v>51.2</v>
      </c>
      <c r="P23" s="35">
        <v>14.2</v>
      </c>
    </row>
    <row r="24" spans="2:16" ht="15.75" customHeight="1" x14ac:dyDescent="0.15">
      <c r="B24" s="116"/>
      <c r="C24" s="162" t="s">
        <v>435</v>
      </c>
      <c r="D24" s="16">
        <v>464</v>
      </c>
      <c r="E24" s="46">
        <v>103</v>
      </c>
      <c r="F24" s="28">
        <v>86</v>
      </c>
      <c r="G24" s="28">
        <v>84</v>
      </c>
      <c r="H24" s="28">
        <v>19</v>
      </c>
      <c r="I24" s="28">
        <v>29</v>
      </c>
      <c r="J24" s="28">
        <v>12</v>
      </c>
      <c r="K24" s="28">
        <v>41</v>
      </c>
      <c r="L24" s="28">
        <v>12</v>
      </c>
      <c r="M24" s="28">
        <v>24</v>
      </c>
      <c r="N24" s="28">
        <v>52</v>
      </c>
      <c r="O24" s="28">
        <v>233</v>
      </c>
      <c r="P24" s="28">
        <v>53</v>
      </c>
    </row>
    <row r="25" spans="2:16" ht="15.75" customHeight="1" x14ac:dyDescent="0.15">
      <c r="B25" s="116"/>
      <c r="C25" s="162"/>
      <c r="D25" s="71">
        <v>100</v>
      </c>
      <c r="E25" s="70">
        <v>22.2</v>
      </c>
      <c r="F25" s="36">
        <v>18.5</v>
      </c>
      <c r="G25" s="36">
        <v>18.100000000000001</v>
      </c>
      <c r="H25" s="36">
        <v>4.0999999999999996</v>
      </c>
      <c r="I25" s="36">
        <v>6.3</v>
      </c>
      <c r="J25" s="36">
        <v>2.6</v>
      </c>
      <c r="K25" s="36">
        <v>8.8000000000000007</v>
      </c>
      <c r="L25" s="36">
        <v>2.6</v>
      </c>
      <c r="M25" s="36">
        <v>5.2</v>
      </c>
      <c r="N25" s="36">
        <v>11.2</v>
      </c>
      <c r="O25" s="36">
        <v>50.2</v>
      </c>
      <c r="P25" s="36">
        <v>11.4</v>
      </c>
    </row>
    <row r="26" spans="2:16" ht="15.75" customHeight="1" x14ac:dyDescent="0.15">
      <c r="B26" s="116"/>
      <c r="C26" s="164" t="s">
        <v>436</v>
      </c>
      <c r="D26" s="72">
        <v>474</v>
      </c>
      <c r="E26" s="50">
        <v>130</v>
      </c>
      <c r="F26" s="38">
        <v>100</v>
      </c>
      <c r="G26" s="38">
        <v>84</v>
      </c>
      <c r="H26" s="38">
        <v>17</v>
      </c>
      <c r="I26" s="38">
        <v>38</v>
      </c>
      <c r="J26" s="38">
        <v>33</v>
      </c>
      <c r="K26" s="38">
        <v>48</v>
      </c>
      <c r="L26" s="38">
        <v>16</v>
      </c>
      <c r="M26" s="38">
        <v>30</v>
      </c>
      <c r="N26" s="38">
        <v>63</v>
      </c>
      <c r="O26" s="38">
        <v>205</v>
      </c>
      <c r="P26" s="38">
        <v>52</v>
      </c>
    </row>
    <row r="27" spans="2:16" ht="15.75" customHeight="1" x14ac:dyDescent="0.15">
      <c r="B27" s="118"/>
      <c r="C27" s="165"/>
      <c r="D27" s="18">
        <v>100</v>
      </c>
      <c r="E27" s="68">
        <v>27.4</v>
      </c>
      <c r="F27" s="11">
        <v>21.1</v>
      </c>
      <c r="G27" s="11">
        <v>17.7</v>
      </c>
      <c r="H27" s="11">
        <v>3.6</v>
      </c>
      <c r="I27" s="11">
        <v>8</v>
      </c>
      <c r="J27" s="11">
        <v>7</v>
      </c>
      <c r="K27" s="11">
        <v>10.1</v>
      </c>
      <c r="L27" s="11">
        <v>3.4</v>
      </c>
      <c r="M27" s="11">
        <v>6.3</v>
      </c>
      <c r="N27" s="11">
        <v>13.3</v>
      </c>
      <c r="O27" s="11">
        <v>43.2</v>
      </c>
      <c r="P27" s="11">
        <v>11</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P9">
    <cfRule type="top10" dxfId="772" priority="1491" rank="1"/>
  </conditionalFormatting>
  <conditionalFormatting sqref="E11:P11">
    <cfRule type="top10" dxfId="771" priority="1492" rank="1"/>
  </conditionalFormatting>
  <conditionalFormatting sqref="E13:P13">
    <cfRule type="top10" dxfId="770" priority="1493" rank="1"/>
  </conditionalFormatting>
  <conditionalFormatting sqref="E15:P15">
    <cfRule type="top10" dxfId="769" priority="1494" rank="1"/>
  </conditionalFormatting>
  <conditionalFormatting sqref="E17:P17">
    <cfRule type="top10" dxfId="768" priority="1495" rank="1"/>
  </conditionalFormatting>
  <conditionalFormatting sqref="E19:P19">
    <cfRule type="top10" dxfId="767" priority="1496" rank="1"/>
  </conditionalFormatting>
  <conditionalFormatting sqref="E21:P21">
    <cfRule type="top10" dxfId="766" priority="1497" rank="1"/>
  </conditionalFormatting>
  <conditionalFormatting sqref="E23:P23">
    <cfRule type="top10" dxfId="765" priority="1498" rank="1"/>
  </conditionalFormatting>
  <conditionalFormatting sqref="E25:P25">
    <cfRule type="top10" dxfId="764" priority="1499" rank="1"/>
  </conditionalFormatting>
  <conditionalFormatting sqref="E27:P27">
    <cfRule type="top10" dxfId="763" priority="1500" rank="1"/>
  </conditionalFormatting>
  <pageMargins left="0.7" right="0.7" top="0.75" bottom="0.75" header="0.3" footer="0.3"/>
  <pageSetup paperSize="9" scale="92" orientation="landscape" r:id="rId1"/>
  <headerFooter>
    <oddFooter>&amp;C&amp;P</oddFooter>
  </headerFooter>
</worksheet>
</file>

<file path=xl/worksheets/sheet2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9" ht="15.75" customHeight="1" x14ac:dyDescent="0.15">
      <c r="B2" s="1" t="s">
        <v>785</v>
      </c>
    </row>
    <row r="3" spans="2:9" ht="15.75" customHeight="1" x14ac:dyDescent="0.15">
      <c r="B3" s="1" t="s">
        <v>786</v>
      </c>
    </row>
    <row r="4" spans="2:9" ht="15.75" customHeight="1" x14ac:dyDescent="0.15">
      <c r="B4" s="1" t="s">
        <v>795</v>
      </c>
    </row>
    <row r="5" spans="2:9" ht="15.75" customHeight="1" x14ac:dyDescent="0.15">
      <c r="B5" s="1" t="s">
        <v>789</v>
      </c>
    </row>
    <row r="6" spans="2:9" ht="4.5" customHeight="1" x14ac:dyDescent="0.15">
      <c r="B6" s="12"/>
      <c r="C6" s="6"/>
      <c r="D6" s="15"/>
      <c r="E6" s="73"/>
      <c r="F6" s="13"/>
      <c r="G6" s="13"/>
      <c r="H6" s="13"/>
      <c r="I6" s="13"/>
    </row>
    <row r="7" spans="2:9" s="2" customFormat="1" ht="118.5" customHeight="1" thickBot="1" x14ac:dyDescent="0.2">
      <c r="B7" s="25"/>
      <c r="C7" s="5" t="s">
        <v>427</v>
      </c>
      <c r="D7" s="19" t="s">
        <v>52</v>
      </c>
      <c r="E7" s="22" t="s">
        <v>825</v>
      </c>
      <c r="F7" s="23" t="s">
        <v>149</v>
      </c>
      <c r="G7" s="23" t="s">
        <v>150</v>
      </c>
      <c r="H7" s="23" t="s">
        <v>17</v>
      </c>
      <c r="I7" s="23" t="s">
        <v>53</v>
      </c>
    </row>
    <row r="8" spans="2:9" ht="15.75" customHeight="1" thickTop="1" x14ac:dyDescent="0.15">
      <c r="B8" s="108" t="s">
        <v>428</v>
      </c>
      <c r="C8" s="109"/>
      <c r="D8" s="16">
        <v>1537</v>
      </c>
      <c r="E8" s="46">
        <v>360</v>
      </c>
      <c r="F8" s="28">
        <v>210</v>
      </c>
      <c r="G8" s="28">
        <v>503</v>
      </c>
      <c r="H8" s="28">
        <v>55</v>
      </c>
      <c r="I8" s="28">
        <v>409</v>
      </c>
    </row>
    <row r="9" spans="2:9" ht="15.75" customHeight="1" x14ac:dyDescent="0.15">
      <c r="B9" s="110"/>
      <c r="C9" s="111"/>
      <c r="D9" s="18">
        <v>100</v>
      </c>
      <c r="E9" s="68">
        <v>23.4</v>
      </c>
      <c r="F9" s="11">
        <v>13.7</v>
      </c>
      <c r="G9" s="11">
        <v>32.700000000000003</v>
      </c>
      <c r="H9" s="11">
        <v>3.6</v>
      </c>
      <c r="I9" s="11">
        <v>26.6</v>
      </c>
    </row>
    <row r="10" spans="2:9" ht="15.75" customHeight="1" x14ac:dyDescent="0.15">
      <c r="B10" s="117" t="s">
        <v>429</v>
      </c>
      <c r="C10" s="166" t="s">
        <v>2</v>
      </c>
      <c r="D10" s="17">
        <v>426</v>
      </c>
      <c r="E10" s="69">
        <v>81</v>
      </c>
      <c r="F10" s="10">
        <v>52</v>
      </c>
      <c r="G10" s="10">
        <v>167</v>
      </c>
      <c r="H10" s="10">
        <v>17</v>
      </c>
      <c r="I10" s="10">
        <v>109</v>
      </c>
    </row>
    <row r="11" spans="2:9" ht="15.75" customHeight="1" x14ac:dyDescent="0.15">
      <c r="B11" s="116"/>
      <c r="C11" s="163"/>
      <c r="D11" s="33">
        <v>100</v>
      </c>
      <c r="E11" s="49">
        <v>19</v>
      </c>
      <c r="F11" s="35">
        <v>12.2</v>
      </c>
      <c r="G11" s="35">
        <v>39.200000000000003</v>
      </c>
      <c r="H11" s="35">
        <v>4</v>
      </c>
      <c r="I11" s="35">
        <v>25.6</v>
      </c>
    </row>
    <row r="12" spans="2:9" ht="15.75" customHeight="1" x14ac:dyDescent="0.15">
      <c r="B12" s="116"/>
      <c r="C12" s="162" t="s">
        <v>3</v>
      </c>
      <c r="D12" s="16">
        <v>1097</v>
      </c>
      <c r="E12" s="46">
        <v>276</v>
      </c>
      <c r="F12" s="28">
        <v>155</v>
      </c>
      <c r="G12" s="28">
        <v>333</v>
      </c>
      <c r="H12" s="28">
        <v>37</v>
      </c>
      <c r="I12" s="28">
        <v>296</v>
      </c>
    </row>
    <row r="13" spans="2:9" ht="15.75" customHeight="1" x14ac:dyDescent="0.15">
      <c r="B13" s="118"/>
      <c r="C13" s="165"/>
      <c r="D13" s="18">
        <v>100</v>
      </c>
      <c r="E13" s="68">
        <v>25.2</v>
      </c>
      <c r="F13" s="11">
        <v>14.1</v>
      </c>
      <c r="G13" s="11">
        <v>30.4</v>
      </c>
      <c r="H13" s="11">
        <v>3.4</v>
      </c>
      <c r="I13" s="11">
        <v>27</v>
      </c>
    </row>
    <row r="14" spans="2:9" ht="15.75" customHeight="1" x14ac:dyDescent="0.15">
      <c r="B14" s="117" t="s">
        <v>783</v>
      </c>
      <c r="C14" s="166" t="s">
        <v>430</v>
      </c>
      <c r="D14" s="17">
        <v>15</v>
      </c>
      <c r="E14" s="69">
        <v>3</v>
      </c>
      <c r="F14" s="10">
        <v>3</v>
      </c>
      <c r="G14" s="10">
        <v>6</v>
      </c>
      <c r="H14" s="10">
        <v>0</v>
      </c>
      <c r="I14" s="10">
        <v>3</v>
      </c>
    </row>
    <row r="15" spans="2:9" ht="15.75" customHeight="1" x14ac:dyDescent="0.15">
      <c r="B15" s="116"/>
      <c r="C15" s="163"/>
      <c r="D15" s="33">
        <v>100</v>
      </c>
      <c r="E15" s="49">
        <v>20</v>
      </c>
      <c r="F15" s="35">
        <v>20</v>
      </c>
      <c r="G15" s="35">
        <v>40</v>
      </c>
      <c r="H15" s="35">
        <v>0</v>
      </c>
      <c r="I15" s="35">
        <v>20</v>
      </c>
    </row>
    <row r="16" spans="2:9" ht="15.75" customHeight="1" x14ac:dyDescent="0.15">
      <c r="B16" s="116"/>
      <c r="C16" s="162" t="s">
        <v>431</v>
      </c>
      <c r="D16" s="16">
        <v>51</v>
      </c>
      <c r="E16" s="46">
        <v>8</v>
      </c>
      <c r="F16" s="28">
        <v>5</v>
      </c>
      <c r="G16" s="28">
        <v>16</v>
      </c>
      <c r="H16" s="28">
        <v>0</v>
      </c>
      <c r="I16" s="28">
        <v>22</v>
      </c>
    </row>
    <row r="17" spans="2:9" ht="15.75" customHeight="1" x14ac:dyDescent="0.15">
      <c r="B17" s="116"/>
      <c r="C17" s="162"/>
      <c r="D17" s="71">
        <v>100</v>
      </c>
      <c r="E17" s="70">
        <v>15.7</v>
      </c>
      <c r="F17" s="36">
        <v>9.8000000000000007</v>
      </c>
      <c r="G17" s="36">
        <v>31.4</v>
      </c>
      <c r="H17" s="36">
        <v>0</v>
      </c>
      <c r="I17" s="36">
        <v>43.1</v>
      </c>
    </row>
    <row r="18" spans="2:9" ht="15.75" customHeight="1" x14ac:dyDescent="0.15">
      <c r="B18" s="116"/>
      <c r="C18" s="164" t="s">
        <v>432</v>
      </c>
      <c r="D18" s="72">
        <v>85</v>
      </c>
      <c r="E18" s="50">
        <v>13</v>
      </c>
      <c r="F18" s="38">
        <v>14</v>
      </c>
      <c r="G18" s="38">
        <v>27</v>
      </c>
      <c r="H18" s="38">
        <v>1</v>
      </c>
      <c r="I18" s="38">
        <v>30</v>
      </c>
    </row>
    <row r="19" spans="2:9" ht="15.75" customHeight="1" x14ac:dyDescent="0.15">
      <c r="B19" s="116"/>
      <c r="C19" s="163"/>
      <c r="D19" s="33">
        <v>100</v>
      </c>
      <c r="E19" s="49">
        <v>15.3</v>
      </c>
      <c r="F19" s="35">
        <v>16.5</v>
      </c>
      <c r="G19" s="35">
        <v>31.8</v>
      </c>
      <c r="H19" s="35">
        <v>1.2</v>
      </c>
      <c r="I19" s="35">
        <v>35.299999999999997</v>
      </c>
    </row>
    <row r="20" spans="2:9" ht="15.75" customHeight="1" x14ac:dyDescent="0.15">
      <c r="B20" s="116"/>
      <c r="C20" s="162" t="s">
        <v>433</v>
      </c>
      <c r="D20" s="16">
        <v>147</v>
      </c>
      <c r="E20" s="46">
        <v>26</v>
      </c>
      <c r="F20" s="28">
        <v>16</v>
      </c>
      <c r="G20" s="28">
        <v>51</v>
      </c>
      <c r="H20" s="28">
        <v>11</v>
      </c>
      <c r="I20" s="28">
        <v>43</v>
      </c>
    </row>
    <row r="21" spans="2:9" ht="15.75" customHeight="1" x14ac:dyDescent="0.15">
      <c r="B21" s="116"/>
      <c r="C21" s="162"/>
      <c r="D21" s="71">
        <v>100</v>
      </c>
      <c r="E21" s="70">
        <v>17.7</v>
      </c>
      <c r="F21" s="36">
        <v>10.9</v>
      </c>
      <c r="G21" s="36">
        <v>34.700000000000003</v>
      </c>
      <c r="H21" s="36">
        <v>7.5</v>
      </c>
      <c r="I21" s="36">
        <v>29.3</v>
      </c>
    </row>
    <row r="22" spans="2:9" ht="15.75" customHeight="1" x14ac:dyDescent="0.15">
      <c r="B22" s="116"/>
      <c r="C22" s="164" t="s">
        <v>434</v>
      </c>
      <c r="D22" s="72">
        <v>260</v>
      </c>
      <c r="E22" s="50">
        <v>71</v>
      </c>
      <c r="F22" s="38">
        <v>22</v>
      </c>
      <c r="G22" s="38">
        <v>80</v>
      </c>
      <c r="H22" s="38">
        <v>6</v>
      </c>
      <c r="I22" s="38">
        <v>81</v>
      </c>
    </row>
    <row r="23" spans="2:9" ht="15.75" customHeight="1" x14ac:dyDescent="0.15">
      <c r="B23" s="116"/>
      <c r="C23" s="163"/>
      <c r="D23" s="33">
        <v>100</v>
      </c>
      <c r="E23" s="49">
        <v>27.3</v>
      </c>
      <c r="F23" s="35">
        <v>8.5</v>
      </c>
      <c r="G23" s="35">
        <v>30.8</v>
      </c>
      <c r="H23" s="35">
        <v>2.2999999999999998</v>
      </c>
      <c r="I23" s="35">
        <v>31.2</v>
      </c>
    </row>
    <row r="24" spans="2:9" ht="15.75" customHeight="1" x14ac:dyDescent="0.15">
      <c r="B24" s="116"/>
      <c r="C24" s="162" t="s">
        <v>435</v>
      </c>
      <c r="D24" s="16">
        <v>464</v>
      </c>
      <c r="E24" s="46">
        <v>122</v>
      </c>
      <c r="F24" s="28">
        <v>76</v>
      </c>
      <c r="G24" s="28">
        <v>138</v>
      </c>
      <c r="H24" s="28">
        <v>16</v>
      </c>
      <c r="I24" s="28">
        <v>112</v>
      </c>
    </row>
    <row r="25" spans="2:9" ht="15.75" customHeight="1" x14ac:dyDescent="0.15">
      <c r="B25" s="116"/>
      <c r="C25" s="162"/>
      <c r="D25" s="71">
        <v>100</v>
      </c>
      <c r="E25" s="70">
        <v>26.3</v>
      </c>
      <c r="F25" s="36">
        <v>16.399999999999999</v>
      </c>
      <c r="G25" s="36">
        <v>29.7</v>
      </c>
      <c r="H25" s="36">
        <v>3.4</v>
      </c>
      <c r="I25" s="36">
        <v>24.1</v>
      </c>
    </row>
    <row r="26" spans="2:9" ht="15.75" customHeight="1" x14ac:dyDescent="0.15">
      <c r="B26" s="116"/>
      <c r="C26" s="164" t="s">
        <v>436</v>
      </c>
      <c r="D26" s="72">
        <v>474</v>
      </c>
      <c r="E26" s="50">
        <v>108</v>
      </c>
      <c r="F26" s="38">
        <v>70</v>
      </c>
      <c r="G26" s="38">
        <v>177</v>
      </c>
      <c r="H26" s="38">
        <v>20</v>
      </c>
      <c r="I26" s="38">
        <v>99</v>
      </c>
    </row>
    <row r="27" spans="2:9" ht="15.75" customHeight="1" x14ac:dyDescent="0.15">
      <c r="B27" s="118"/>
      <c r="C27" s="165"/>
      <c r="D27" s="18">
        <v>100</v>
      </c>
      <c r="E27" s="68">
        <v>22.8</v>
      </c>
      <c r="F27" s="11">
        <v>14.8</v>
      </c>
      <c r="G27" s="11">
        <v>37.299999999999997</v>
      </c>
      <c r="H27" s="11">
        <v>4.2</v>
      </c>
      <c r="I27" s="11">
        <v>20.9</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I9">
    <cfRule type="top10" dxfId="762" priority="1501" rank="1"/>
  </conditionalFormatting>
  <conditionalFormatting sqref="E11:I11">
    <cfRule type="top10" dxfId="761" priority="1502" rank="1"/>
  </conditionalFormatting>
  <conditionalFormatting sqref="E13:I13">
    <cfRule type="top10" dxfId="760" priority="1503" rank="1"/>
  </conditionalFormatting>
  <conditionalFormatting sqref="E15:I15">
    <cfRule type="top10" dxfId="759" priority="1504" rank="1"/>
  </conditionalFormatting>
  <conditionalFormatting sqref="E17:I17">
    <cfRule type="top10" dxfId="758" priority="1505" rank="1"/>
  </conditionalFormatting>
  <conditionalFormatting sqref="E19:I19">
    <cfRule type="top10" dxfId="757" priority="1506" rank="1"/>
  </conditionalFormatting>
  <conditionalFormatting sqref="E21:I21">
    <cfRule type="top10" dxfId="756" priority="1507" rank="1"/>
  </conditionalFormatting>
  <conditionalFormatting sqref="E23:I23">
    <cfRule type="top10" dxfId="755" priority="1508" rank="1"/>
  </conditionalFormatting>
  <conditionalFormatting sqref="E25:I25">
    <cfRule type="top10" dxfId="754" priority="1509" rank="1"/>
  </conditionalFormatting>
  <conditionalFormatting sqref="E27:I27">
    <cfRule type="top10" dxfId="753" priority="1510" rank="1"/>
  </conditionalFormatting>
  <pageMargins left="0.7" right="0.7" top="0.75" bottom="0.75" header="0.3" footer="0.3"/>
  <pageSetup paperSize="9" orientation="landscape" r:id="rId1"/>
  <headerFooter>
    <oddFooter>&amp;C&amp;P</oddFooter>
  </headerFooter>
</worksheet>
</file>

<file path=xl/worksheets/sheet2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785</v>
      </c>
    </row>
    <row r="3" spans="2:11" ht="15.75" customHeight="1" x14ac:dyDescent="0.15">
      <c r="B3" s="1" t="s">
        <v>786</v>
      </c>
    </row>
    <row r="4" spans="2:11" ht="15.75" customHeight="1" x14ac:dyDescent="0.15">
      <c r="B4" s="1" t="s">
        <v>796</v>
      </c>
    </row>
    <row r="5" spans="2:11" ht="15.75" customHeight="1" x14ac:dyDescent="0.15">
      <c r="B5" s="1" t="s">
        <v>797</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826</v>
      </c>
      <c r="F7" s="23" t="s">
        <v>843</v>
      </c>
      <c r="G7" s="23" t="s">
        <v>145</v>
      </c>
      <c r="H7" s="23" t="s">
        <v>146</v>
      </c>
      <c r="I7" s="23" t="s">
        <v>147</v>
      </c>
      <c r="J7" s="23" t="s">
        <v>17</v>
      </c>
      <c r="K7" s="23" t="s">
        <v>53</v>
      </c>
    </row>
    <row r="8" spans="2:11" ht="15.75" customHeight="1" thickTop="1" x14ac:dyDescent="0.15">
      <c r="B8" s="108" t="s">
        <v>428</v>
      </c>
      <c r="C8" s="109"/>
      <c r="D8" s="16">
        <v>570</v>
      </c>
      <c r="E8" s="46">
        <v>215</v>
      </c>
      <c r="F8" s="28">
        <v>165</v>
      </c>
      <c r="G8" s="28">
        <v>88</v>
      </c>
      <c r="H8" s="28">
        <v>16</v>
      </c>
      <c r="I8" s="28">
        <v>84</v>
      </c>
      <c r="J8" s="28">
        <v>33</v>
      </c>
      <c r="K8" s="28">
        <v>16</v>
      </c>
    </row>
    <row r="9" spans="2:11" ht="15.75" customHeight="1" x14ac:dyDescent="0.15">
      <c r="B9" s="110"/>
      <c r="C9" s="111"/>
      <c r="D9" s="18">
        <v>100</v>
      </c>
      <c r="E9" s="68">
        <v>37.700000000000003</v>
      </c>
      <c r="F9" s="11">
        <v>28.9</v>
      </c>
      <c r="G9" s="11">
        <v>15.4</v>
      </c>
      <c r="H9" s="11">
        <v>2.8</v>
      </c>
      <c r="I9" s="11">
        <v>14.7</v>
      </c>
      <c r="J9" s="11">
        <v>5.8</v>
      </c>
      <c r="K9" s="11">
        <v>2.8</v>
      </c>
    </row>
    <row r="10" spans="2:11" ht="15.75" customHeight="1" x14ac:dyDescent="0.15">
      <c r="B10" s="117" t="s">
        <v>429</v>
      </c>
      <c r="C10" s="166" t="s">
        <v>2</v>
      </c>
      <c r="D10" s="17">
        <v>133</v>
      </c>
      <c r="E10" s="69">
        <v>55</v>
      </c>
      <c r="F10" s="10">
        <v>33</v>
      </c>
      <c r="G10" s="10">
        <v>20</v>
      </c>
      <c r="H10" s="10">
        <v>4</v>
      </c>
      <c r="I10" s="10">
        <v>20</v>
      </c>
      <c r="J10" s="10">
        <v>10</v>
      </c>
      <c r="K10" s="10">
        <v>3</v>
      </c>
    </row>
    <row r="11" spans="2:11" ht="15.75" customHeight="1" x14ac:dyDescent="0.15">
      <c r="B11" s="116"/>
      <c r="C11" s="163"/>
      <c r="D11" s="33">
        <v>100</v>
      </c>
      <c r="E11" s="49">
        <v>41.4</v>
      </c>
      <c r="F11" s="35">
        <v>24.8</v>
      </c>
      <c r="G11" s="35">
        <v>15</v>
      </c>
      <c r="H11" s="35">
        <v>3</v>
      </c>
      <c r="I11" s="35">
        <v>15</v>
      </c>
      <c r="J11" s="35">
        <v>7.5</v>
      </c>
      <c r="K11" s="35">
        <v>2.2999999999999998</v>
      </c>
    </row>
    <row r="12" spans="2:11" ht="15.75" customHeight="1" x14ac:dyDescent="0.15">
      <c r="B12" s="116"/>
      <c r="C12" s="162" t="s">
        <v>3</v>
      </c>
      <c r="D12" s="16">
        <v>431</v>
      </c>
      <c r="E12" s="46">
        <v>159</v>
      </c>
      <c r="F12" s="28">
        <v>130</v>
      </c>
      <c r="G12" s="28">
        <v>66</v>
      </c>
      <c r="H12" s="28">
        <v>12</v>
      </c>
      <c r="I12" s="28">
        <v>64</v>
      </c>
      <c r="J12" s="28">
        <v>22</v>
      </c>
      <c r="K12" s="28">
        <v>13</v>
      </c>
    </row>
    <row r="13" spans="2:11" ht="15.75" customHeight="1" x14ac:dyDescent="0.15">
      <c r="B13" s="118"/>
      <c r="C13" s="165"/>
      <c r="D13" s="18">
        <v>100</v>
      </c>
      <c r="E13" s="68">
        <v>36.9</v>
      </c>
      <c r="F13" s="11">
        <v>30.2</v>
      </c>
      <c r="G13" s="11">
        <v>15.3</v>
      </c>
      <c r="H13" s="11">
        <v>2.8</v>
      </c>
      <c r="I13" s="11">
        <v>14.8</v>
      </c>
      <c r="J13" s="11">
        <v>5.0999999999999996</v>
      </c>
      <c r="K13" s="11">
        <v>3</v>
      </c>
    </row>
    <row r="14" spans="2:11" ht="15.75" customHeight="1" x14ac:dyDescent="0.15">
      <c r="B14" s="117" t="s">
        <v>782</v>
      </c>
      <c r="C14" s="166" t="s">
        <v>430</v>
      </c>
      <c r="D14" s="17">
        <v>6</v>
      </c>
      <c r="E14" s="69">
        <v>5</v>
      </c>
      <c r="F14" s="10">
        <v>0</v>
      </c>
      <c r="G14" s="10">
        <v>0</v>
      </c>
      <c r="H14" s="10">
        <v>0</v>
      </c>
      <c r="I14" s="10">
        <v>0</v>
      </c>
      <c r="J14" s="10">
        <v>1</v>
      </c>
      <c r="K14" s="10">
        <v>0</v>
      </c>
    </row>
    <row r="15" spans="2:11" ht="15.75" customHeight="1" x14ac:dyDescent="0.15">
      <c r="B15" s="116"/>
      <c r="C15" s="163"/>
      <c r="D15" s="33">
        <v>100</v>
      </c>
      <c r="E15" s="49">
        <v>83.3</v>
      </c>
      <c r="F15" s="35">
        <v>0</v>
      </c>
      <c r="G15" s="35">
        <v>0</v>
      </c>
      <c r="H15" s="35">
        <v>0</v>
      </c>
      <c r="I15" s="35">
        <v>0</v>
      </c>
      <c r="J15" s="35">
        <v>16.7</v>
      </c>
      <c r="K15" s="35">
        <v>0</v>
      </c>
    </row>
    <row r="16" spans="2:11" ht="15.75" customHeight="1" x14ac:dyDescent="0.15">
      <c r="B16" s="116"/>
      <c r="C16" s="162" t="s">
        <v>431</v>
      </c>
      <c r="D16" s="16">
        <v>13</v>
      </c>
      <c r="E16" s="46">
        <v>7</v>
      </c>
      <c r="F16" s="28">
        <v>5</v>
      </c>
      <c r="G16" s="28">
        <v>2</v>
      </c>
      <c r="H16" s="28">
        <v>0</v>
      </c>
      <c r="I16" s="28">
        <v>0</v>
      </c>
      <c r="J16" s="28">
        <v>0</v>
      </c>
      <c r="K16" s="28">
        <v>0</v>
      </c>
    </row>
    <row r="17" spans="2:11" ht="15.75" customHeight="1" x14ac:dyDescent="0.15">
      <c r="B17" s="116"/>
      <c r="C17" s="162"/>
      <c r="D17" s="71">
        <v>100</v>
      </c>
      <c r="E17" s="70">
        <v>53.8</v>
      </c>
      <c r="F17" s="36">
        <v>38.5</v>
      </c>
      <c r="G17" s="36">
        <v>15.4</v>
      </c>
      <c r="H17" s="36">
        <v>0</v>
      </c>
      <c r="I17" s="36">
        <v>0</v>
      </c>
      <c r="J17" s="36">
        <v>0</v>
      </c>
      <c r="K17" s="36">
        <v>0</v>
      </c>
    </row>
    <row r="18" spans="2:11" ht="15.75" customHeight="1" x14ac:dyDescent="0.15">
      <c r="B18" s="116"/>
      <c r="C18" s="164" t="s">
        <v>432</v>
      </c>
      <c r="D18" s="72">
        <v>27</v>
      </c>
      <c r="E18" s="50">
        <v>13</v>
      </c>
      <c r="F18" s="38">
        <v>7</v>
      </c>
      <c r="G18" s="38">
        <v>3</v>
      </c>
      <c r="H18" s="38">
        <v>1</v>
      </c>
      <c r="I18" s="38">
        <v>4</v>
      </c>
      <c r="J18" s="38">
        <v>1</v>
      </c>
      <c r="K18" s="38">
        <v>1</v>
      </c>
    </row>
    <row r="19" spans="2:11" ht="15.75" customHeight="1" x14ac:dyDescent="0.15">
      <c r="B19" s="116"/>
      <c r="C19" s="163"/>
      <c r="D19" s="33">
        <v>100</v>
      </c>
      <c r="E19" s="49">
        <v>48.1</v>
      </c>
      <c r="F19" s="35">
        <v>25.9</v>
      </c>
      <c r="G19" s="35">
        <v>11.1</v>
      </c>
      <c r="H19" s="35">
        <v>3.7</v>
      </c>
      <c r="I19" s="35">
        <v>14.8</v>
      </c>
      <c r="J19" s="35">
        <v>3.7</v>
      </c>
      <c r="K19" s="35">
        <v>3.7</v>
      </c>
    </row>
    <row r="20" spans="2:11" ht="15.75" customHeight="1" x14ac:dyDescent="0.15">
      <c r="B20" s="116"/>
      <c r="C20" s="162" t="s">
        <v>433</v>
      </c>
      <c r="D20" s="16">
        <v>42</v>
      </c>
      <c r="E20" s="46">
        <v>16</v>
      </c>
      <c r="F20" s="28">
        <v>10</v>
      </c>
      <c r="G20" s="28">
        <v>6</v>
      </c>
      <c r="H20" s="28">
        <v>2</v>
      </c>
      <c r="I20" s="28">
        <v>5</v>
      </c>
      <c r="J20" s="28">
        <v>3</v>
      </c>
      <c r="K20" s="28">
        <v>0</v>
      </c>
    </row>
    <row r="21" spans="2:11" ht="15.75" customHeight="1" x14ac:dyDescent="0.15">
      <c r="B21" s="116"/>
      <c r="C21" s="162"/>
      <c r="D21" s="71">
        <v>100</v>
      </c>
      <c r="E21" s="70">
        <v>38.1</v>
      </c>
      <c r="F21" s="36">
        <v>23.8</v>
      </c>
      <c r="G21" s="36">
        <v>14.3</v>
      </c>
      <c r="H21" s="36">
        <v>4.8</v>
      </c>
      <c r="I21" s="36">
        <v>11.9</v>
      </c>
      <c r="J21" s="36">
        <v>7.1</v>
      </c>
      <c r="K21" s="36">
        <v>0</v>
      </c>
    </row>
    <row r="22" spans="2:11" ht="15.75" customHeight="1" x14ac:dyDescent="0.15">
      <c r="B22" s="116"/>
      <c r="C22" s="164" t="s">
        <v>434</v>
      </c>
      <c r="D22" s="72">
        <v>93</v>
      </c>
      <c r="E22" s="50">
        <v>37</v>
      </c>
      <c r="F22" s="38">
        <v>25</v>
      </c>
      <c r="G22" s="38">
        <v>16</v>
      </c>
      <c r="H22" s="38">
        <v>1</v>
      </c>
      <c r="I22" s="38">
        <v>15</v>
      </c>
      <c r="J22" s="38">
        <v>3</v>
      </c>
      <c r="K22" s="38">
        <v>2</v>
      </c>
    </row>
    <row r="23" spans="2:11" ht="15.75" customHeight="1" x14ac:dyDescent="0.15">
      <c r="B23" s="116"/>
      <c r="C23" s="163"/>
      <c r="D23" s="33">
        <v>100</v>
      </c>
      <c r="E23" s="49">
        <v>39.799999999999997</v>
      </c>
      <c r="F23" s="35">
        <v>26.9</v>
      </c>
      <c r="G23" s="35">
        <v>17.2</v>
      </c>
      <c r="H23" s="35">
        <v>1.1000000000000001</v>
      </c>
      <c r="I23" s="35">
        <v>16.100000000000001</v>
      </c>
      <c r="J23" s="35">
        <v>3.2</v>
      </c>
      <c r="K23" s="35">
        <v>2.2000000000000002</v>
      </c>
    </row>
    <row r="24" spans="2:11" ht="15.75" customHeight="1" x14ac:dyDescent="0.15">
      <c r="B24" s="116"/>
      <c r="C24" s="162" t="s">
        <v>435</v>
      </c>
      <c r="D24" s="16">
        <v>198</v>
      </c>
      <c r="E24" s="46">
        <v>75</v>
      </c>
      <c r="F24" s="28">
        <v>66</v>
      </c>
      <c r="G24" s="28">
        <v>37</v>
      </c>
      <c r="H24" s="28">
        <v>6</v>
      </c>
      <c r="I24" s="28">
        <v>24</v>
      </c>
      <c r="J24" s="28">
        <v>8</v>
      </c>
      <c r="K24" s="28">
        <v>6</v>
      </c>
    </row>
    <row r="25" spans="2:11" ht="15.75" customHeight="1" x14ac:dyDescent="0.15">
      <c r="B25" s="116"/>
      <c r="C25" s="162"/>
      <c r="D25" s="71">
        <v>100</v>
      </c>
      <c r="E25" s="70">
        <v>37.9</v>
      </c>
      <c r="F25" s="36">
        <v>33.299999999999997</v>
      </c>
      <c r="G25" s="36">
        <v>18.7</v>
      </c>
      <c r="H25" s="36">
        <v>3</v>
      </c>
      <c r="I25" s="36">
        <v>12.1</v>
      </c>
      <c r="J25" s="36">
        <v>4</v>
      </c>
      <c r="K25" s="36">
        <v>3</v>
      </c>
    </row>
    <row r="26" spans="2:11" ht="15.75" customHeight="1" x14ac:dyDescent="0.15">
      <c r="B26" s="116"/>
      <c r="C26" s="164" t="s">
        <v>436</v>
      </c>
      <c r="D26" s="72">
        <v>178</v>
      </c>
      <c r="E26" s="50">
        <v>58</v>
      </c>
      <c r="F26" s="38">
        <v>48</v>
      </c>
      <c r="G26" s="38">
        <v>22</v>
      </c>
      <c r="H26" s="38">
        <v>6</v>
      </c>
      <c r="I26" s="38">
        <v>34</v>
      </c>
      <c r="J26" s="38">
        <v>16</v>
      </c>
      <c r="K26" s="38">
        <v>7</v>
      </c>
    </row>
    <row r="27" spans="2:11" ht="15.75" customHeight="1" x14ac:dyDescent="0.15">
      <c r="B27" s="118"/>
      <c r="C27" s="165"/>
      <c r="D27" s="18">
        <v>100</v>
      </c>
      <c r="E27" s="68">
        <v>32.6</v>
      </c>
      <c r="F27" s="11">
        <v>27</v>
      </c>
      <c r="G27" s="11">
        <v>12.4</v>
      </c>
      <c r="H27" s="11">
        <v>3.4</v>
      </c>
      <c r="I27" s="11">
        <v>19.100000000000001</v>
      </c>
      <c r="J27" s="11">
        <v>9</v>
      </c>
      <c r="K27" s="11">
        <v>3.9</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752" priority="1511" rank="1"/>
  </conditionalFormatting>
  <conditionalFormatting sqref="E11:K11">
    <cfRule type="top10" dxfId="751" priority="1512" rank="1"/>
  </conditionalFormatting>
  <conditionalFormatting sqref="E13:K13">
    <cfRule type="top10" dxfId="750" priority="1513" rank="1"/>
  </conditionalFormatting>
  <conditionalFormatting sqref="E15:K15">
    <cfRule type="top10" dxfId="749" priority="1514" rank="1"/>
  </conditionalFormatting>
  <conditionalFormatting sqref="E17:K17">
    <cfRule type="top10" dxfId="748" priority="1515" rank="1"/>
  </conditionalFormatting>
  <conditionalFormatting sqref="E19:K19">
    <cfRule type="top10" dxfId="747" priority="1516" rank="1"/>
  </conditionalFormatting>
  <conditionalFormatting sqref="E21:K21">
    <cfRule type="top10" dxfId="746" priority="1517" rank="1"/>
  </conditionalFormatting>
  <conditionalFormatting sqref="E23:K23">
    <cfRule type="top10" dxfId="745" priority="1518" rank="1"/>
  </conditionalFormatting>
  <conditionalFormatting sqref="E25:K25">
    <cfRule type="top10" dxfId="744" priority="1519" rank="1"/>
  </conditionalFormatting>
  <conditionalFormatting sqref="E27:K27">
    <cfRule type="top10" dxfId="743" priority="1520" rank="1"/>
  </conditionalFormatting>
  <pageMargins left="0.7" right="0.7" top="0.75" bottom="0.75" header="0.3" footer="0.3"/>
  <pageSetup paperSize="9" scale="98" orientation="landscape" r:id="rId1"/>
  <headerFooter>
    <oddFooter>&amp;C&amp;P</oddFooter>
  </headerFooter>
</worksheet>
</file>

<file path=xl/worksheets/sheet2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6" ht="15.75" customHeight="1" x14ac:dyDescent="0.15">
      <c r="B2" s="1" t="s">
        <v>785</v>
      </c>
    </row>
    <row r="3" spans="2:16" ht="15.75" customHeight="1" x14ac:dyDescent="0.15">
      <c r="B3" s="1" t="s">
        <v>786</v>
      </c>
    </row>
    <row r="4" spans="2:16" ht="15.75" customHeight="1" x14ac:dyDescent="0.15">
      <c r="B4" s="1" t="s">
        <v>798</v>
      </c>
    </row>
    <row r="5" spans="2:16" ht="15.75" customHeight="1" x14ac:dyDescent="0.15">
      <c r="B5" s="1" t="s">
        <v>797</v>
      </c>
    </row>
    <row r="6" spans="2:16" ht="4.5" customHeight="1" x14ac:dyDescent="0.15">
      <c r="B6" s="12"/>
      <c r="C6" s="6"/>
      <c r="D6" s="15"/>
      <c r="E6" s="73"/>
      <c r="F6" s="13"/>
      <c r="G6" s="13"/>
      <c r="H6" s="13"/>
      <c r="I6" s="13"/>
      <c r="J6" s="13"/>
      <c r="K6" s="13"/>
      <c r="L6" s="13"/>
      <c r="M6" s="13"/>
      <c r="N6" s="13"/>
      <c r="O6" s="13"/>
      <c r="P6" s="13"/>
    </row>
    <row r="7" spans="2:16" s="2" customFormat="1" ht="118.5" customHeight="1" thickBot="1" x14ac:dyDescent="0.2">
      <c r="B7" s="25"/>
      <c r="C7" s="5" t="s">
        <v>427</v>
      </c>
      <c r="D7" s="19" t="s">
        <v>52</v>
      </c>
      <c r="E7" s="22" t="s">
        <v>827</v>
      </c>
      <c r="F7" s="23" t="s">
        <v>136</v>
      </c>
      <c r="G7" s="23" t="s">
        <v>137</v>
      </c>
      <c r="H7" s="23" t="s">
        <v>138</v>
      </c>
      <c r="I7" s="23" t="s">
        <v>139</v>
      </c>
      <c r="J7" s="23" t="s">
        <v>140</v>
      </c>
      <c r="K7" s="23" t="s">
        <v>141</v>
      </c>
      <c r="L7" s="23" t="s">
        <v>142</v>
      </c>
      <c r="M7" s="23" t="s">
        <v>44</v>
      </c>
      <c r="N7" s="23" t="s">
        <v>143</v>
      </c>
      <c r="O7" s="23" t="s">
        <v>17</v>
      </c>
      <c r="P7" s="23" t="s">
        <v>53</v>
      </c>
    </row>
    <row r="8" spans="2:16" ht="15.75" customHeight="1" thickTop="1" x14ac:dyDescent="0.15">
      <c r="B8" s="108" t="s">
        <v>428</v>
      </c>
      <c r="C8" s="109"/>
      <c r="D8" s="16">
        <v>570</v>
      </c>
      <c r="E8" s="46">
        <v>124</v>
      </c>
      <c r="F8" s="28">
        <v>127</v>
      </c>
      <c r="G8" s="28">
        <v>112</v>
      </c>
      <c r="H8" s="28">
        <v>94</v>
      </c>
      <c r="I8" s="28">
        <v>22</v>
      </c>
      <c r="J8" s="28">
        <v>63</v>
      </c>
      <c r="K8" s="28">
        <v>41</v>
      </c>
      <c r="L8" s="28">
        <v>115</v>
      </c>
      <c r="M8" s="28">
        <v>12</v>
      </c>
      <c r="N8" s="28">
        <v>79</v>
      </c>
      <c r="O8" s="28">
        <v>81</v>
      </c>
      <c r="P8" s="28">
        <v>27</v>
      </c>
    </row>
    <row r="9" spans="2:16" ht="15.75" customHeight="1" x14ac:dyDescent="0.15">
      <c r="B9" s="110"/>
      <c r="C9" s="111"/>
      <c r="D9" s="18">
        <v>100</v>
      </c>
      <c r="E9" s="68">
        <v>21.8</v>
      </c>
      <c r="F9" s="11">
        <v>22.3</v>
      </c>
      <c r="G9" s="11">
        <v>19.600000000000001</v>
      </c>
      <c r="H9" s="11">
        <v>16.5</v>
      </c>
      <c r="I9" s="11">
        <v>3.9</v>
      </c>
      <c r="J9" s="11">
        <v>11.1</v>
      </c>
      <c r="K9" s="11">
        <v>7.2</v>
      </c>
      <c r="L9" s="11">
        <v>20.2</v>
      </c>
      <c r="M9" s="11">
        <v>2.1</v>
      </c>
      <c r="N9" s="11">
        <v>13.9</v>
      </c>
      <c r="O9" s="11">
        <v>14.2</v>
      </c>
      <c r="P9" s="11">
        <v>4.7</v>
      </c>
    </row>
    <row r="10" spans="2:16" ht="15.75" customHeight="1" x14ac:dyDescent="0.15">
      <c r="B10" s="117" t="s">
        <v>429</v>
      </c>
      <c r="C10" s="166" t="s">
        <v>2</v>
      </c>
      <c r="D10" s="17">
        <v>133</v>
      </c>
      <c r="E10" s="69">
        <v>33</v>
      </c>
      <c r="F10" s="10">
        <v>30</v>
      </c>
      <c r="G10" s="10">
        <v>20</v>
      </c>
      <c r="H10" s="10">
        <v>18</v>
      </c>
      <c r="I10" s="10">
        <v>7</v>
      </c>
      <c r="J10" s="10">
        <v>12</v>
      </c>
      <c r="K10" s="10">
        <v>9</v>
      </c>
      <c r="L10" s="10">
        <v>22</v>
      </c>
      <c r="M10" s="10">
        <v>2</v>
      </c>
      <c r="N10" s="10">
        <v>20</v>
      </c>
      <c r="O10" s="10">
        <v>23</v>
      </c>
      <c r="P10" s="10">
        <v>5</v>
      </c>
    </row>
    <row r="11" spans="2:16" ht="15.75" customHeight="1" x14ac:dyDescent="0.15">
      <c r="B11" s="116"/>
      <c r="C11" s="163"/>
      <c r="D11" s="33">
        <v>100</v>
      </c>
      <c r="E11" s="49">
        <v>24.8</v>
      </c>
      <c r="F11" s="35">
        <v>22.6</v>
      </c>
      <c r="G11" s="35">
        <v>15</v>
      </c>
      <c r="H11" s="35">
        <v>13.5</v>
      </c>
      <c r="I11" s="35">
        <v>5.3</v>
      </c>
      <c r="J11" s="35">
        <v>9</v>
      </c>
      <c r="K11" s="35">
        <v>6.8</v>
      </c>
      <c r="L11" s="35">
        <v>16.5</v>
      </c>
      <c r="M11" s="35">
        <v>1.5</v>
      </c>
      <c r="N11" s="35">
        <v>15</v>
      </c>
      <c r="O11" s="35">
        <v>17.3</v>
      </c>
      <c r="P11" s="35">
        <v>3.8</v>
      </c>
    </row>
    <row r="12" spans="2:16" ht="15.75" customHeight="1" x14ac:dyDescent="0.15">
      <c r="B12" s="116"/>
      <c r="C12" s="162" t="s">
        <v>3</v>
      </c>
      <c r="D12" s="16">
        <v>431</v>
      </c>
      <c r="E12" s="46">
        <v>91</v>
      </c>
      <c r="F12" s="28">
        <v>95</v>
      </c>
      <c r="G12" s="28">
        <v>91</v>
      </c>
      <c r="H12" s="28">
        <v>75</v>
      </c>
      <c r="I12" s="28">
        <v>15</v>
      </c>
      <c r="J12" s="28">
        <v>51</v>
      </c>
      <c r="K12" s="28">
        <v>32</v>
      </c>
      <c r="L12" s="28">
        <v>91</v>
      </c>
      <c r="M12" s="28">
        <v>10</v>
      </c>
      <c r="N12" s="28">
        <v>59</v>
      </c>
      <c r="O12" s="28">
        <v>56</v>
      </c>
      <c r="P12" s="28">
        <v>22</v>
      </c>
    </row>
    <row r="13" spans="2:16" ht="15.75" customHeight="1" x14ac:dyDescent="0.15">
      <c r="B13" s="118"/>
      <c r="C13" s="165"/>
      <c r="D13" s="18">
        <v>100</v>
      </c>
      <c r="E13" s="68">
        <v>21.1</v>
      </c>
      <c r="F13" s="11">
        <v>22</v>
      </c>
      <c r="G13" s="11">
        <v>21.1</v>
      </c>
      <c r="H13" s="11">
        <v>17.399999999999999</v>
      </c>
      <c r="I13" s="11">
        <v>3.5</v>
      </c>
      <c r="J13" s="11">
        <v>11.8</v>
      </c>
      <c r="K13" s="11">
        <v>7.4</v>
      </c>
      <c r="L13" s="11">
        <v>21.1</v>
      </c>
      <c r="M13" s="11">
        <v>2.2999999999999998</v>
      </c>
      <c r="N13" s="11">
        <v>13.7</v>
      </c>
      <c r="O13" s="11">
        <v>13</v>
      </c>
      <c r="P13" s="11">
        <v>5.0999999999999996</v>
      </c>
    </row>
    <row r="14" spans="2:16" ht="15.75" customHeight="1" x14ac:dyDescent="0.15">
      <c r="B14" s="117" t="s">
        <v>784</v>
      </c>
      <c r="C14" s="166" t="s">
        <v>430</v>
      </c>
      <c r="D14" s="17">
        <v>6</v>
      </c>
      <c r="E14" s="69">
        <v>1</v>
      </c>
      <c r="F14" s="10">
        <v>2</v>
      </c>
      <c r="G14" s="10">
        <v>1</v>
      </c>
      <c r="H14" s="10">
        <v>0</v>
      </c>
      <c r="I14" s="10">
        <v>0</v>
      </c>
      <c r="J14" s="10">
        <v>0</v>
      </c>
      <c r="K14" s="10">
        <v>0</v>
      </c>
      <c r="L14" s="10">
        <v>3</v>
      </c>
      <c r="M14" s="10">
        <v>0</v>
      </c>
      <c r="N14" s="10">
        <v>2</v>
      </c>
      <c r="O14" s="10">
        <v>0</v>
      </c>
      <c r="P14" s="10">
        <v>0</v>
      </c>
    </row>
    <row r="15" spans="2:16" ht="15.75" customHeight="1" x14ac:dyDescent="0.15">
      <c r="B15" s="116"/>
      <c r="C15" s="163"/>
      <c r="D15" s="33">
        <v>100</v>
      </c>
      <c r="E15" s="49">
        <v>16.7</v>
      </c>
      <c r="F15" s="35">
        <v>33.299999999999997</v>
      </c>
      <c r="G15" s="35">
        <v>16.7</v>
      </c>
      <c r="H15" s="35">
        <v>0</v>
      </c>
      <c r="I15" s="35">
        <v>0</v>
      </c>
      <c r="J15" s="35">
        <v>0</v>
      </c>
      <c r="K15" s="35">
        <v>0</v>
      </c>
      <c r="L15" s="35">
        <v>50</v>
      </c>
      <c r="M15" s="35">
        <v>0</v>
      </c>
      <c r="N15" s="35">
        <v>33.299999999999997</v>
      </c>
      <c r="O15" s="35">
        <v>0</v>
      </c>
      <c r="P15" s="35">
        <v>0</v>
      </c>
    </row>
    <row r="16" spans="2:16" ht="15.75" customHeight="1" x14ac:dyDescent="0.15">
      <c r="B16" s="116"/>
      <c r="C16" s="162" t="s">
        <v>431</v>
      </c>
      <c r="D16" s="16">
        <v>13</v>
      </c>
      <c r="E16" s="46">
        <v>3</v>
      </c>
      <c r="F16" s="28">
        <v>3</v>
      </c>
      <c r="G16" s="28">
        <v>3</v>
      </c>
      <c r="H16" s="28">
        <v>3</v>
      </c>
      <c r="I16" s="28">
        <v>1</v>
      </c>
      <c r="J16" s="28">
        <v>5</v>
      </c>
      <c r="K16" s="28">
        <v>2</v>
      </c>
      <c r="L16" s="28">
        <v>4</v>
      </c>
      <c r="M16" s="28">
        <v>0</v>
      </c>
      <c r="N16" s="28">
        <v>0</v>
      </c>
      <c r="O16" s="28">
        <v>3</v>
      </c>
      <c r="P16" s="28">
        <v>0</v>
      </c>
    </row>
    <row r="17" spans="2:16" ht="15.75" customHeight="1" x14ac:dyDescent="0.15">
      <c r="B17" s="116"/>
      <c r="C17" s="162"/>
      <c r="D17" s="71">
        <v>100</v>
      </c>
      <c r="E17" s="70">
        <v>23.1</v>
      </c>
      <c r="F17" s="36">
        <v>23.1</v>
      </c>
      <c r="G17" s="36">
        <v>23.1</v>
      </c>
      <c r="H17" s="36">
        <v>23.1</v>
      </c>
      <c r="I17" s="36">
        <v>7.7</v>
      </c>
      <c r="J17" s="36">
        <v>38.5</v>
      </c>
      <c r="K17" s="36">
        <v>15.4</v>
      </c>
      <c r="L17" s="36">
        <v>30.8</v>
      </c>
      <c r="M17" s="36">
        <v>0</v>
      </c>
      <c r="N17" s="36">
        <v>0</v>
      </c>
      <c r="O17" s="36">
        <v>23.1</v>
      </c>
      <c r="P17" s="36">
        <v>0</v>
      </c>
    </row>
    <row r="18" spans="2:16" ht="15.75" customHeight="1" x14ac:dyDescent="0.15">
      <c r="B18" s="116"/>
      <c r="C18" s="164" t="s">
        <v>432</v>
      </c>
      <c r="D18" s="72">
        <v>27</v>
      </c>
      <c r="E18" s="50">
        <v>0</v>
      </c>
      <c r="F18" s="38">
        <v>7</v>
      </c>
      <c r="G18" s="38">
        <v>7</v>
      </c>
      <c r="H18" s="38">
        <v>5</v>
      </c>
      <c r="I18" s="38">
        <v>3</v>
      </c>
      <c r="J18" s="38">
        <v>4</v>
      </c>
      <c r="K18" s="38">
        <v>2</v>
      </c>
      <c r="L18" s="38">
        <v>6</v>
      </c>
      <c r="M18" s="38">
        <v>0</v>
      </c>
      <c r="N18" s="38">
        <v>1</v>
      </c>
      <c r="O18" s="38">
        <v>11</v>
      </c>
      <c r="P18" s="38">
        <v>3</v>
      </c>
    </row>
    <row r="19" spans="2:16" ht="15.75" customHeight="1" x14ac:dyDescent="0.15">
      <c r="B19" s="116"/>
      <c r="C19" s="163"/>
      <c r="D19" s="33">
        <v>100</v>
      </c>
      <c r="E19" s="49">
        <v>0</v>
      </c>
      <c r="F19" s="35">
        <v>25.9</v>
      </c>
      <c r="G19" s="35">
        <v>25.9</v>
      </c>
      <c r="H19" s="35">
        <v>18.5</v>
      </c>
      <c r="I19" s="35">
        <v>11.1</v>
      </c>
      <c r="J19" s="35">
        <v>14.8</v>
      </c>
      <c r="K19" s="35">
        <v>7.4</v>
      </c>
      <c r="L19" s="35">
        <v>22.2</v>
      </c>
      <c r="M19" s="35">
        <v>0</v>
      </c>
      <c r="N19" s="35">
        <v>3.7</v>
      </c>
      <c r="O19" s="35">
        <v>40.700000000000003</v>
      </c>
      <c r="P19" s="35">
        <v>11.1</v>
      </c>
    </row>
    <row r="20" spans="2:16" ht="15.75" customHeight="1" x14ac:dyDescent="0.15">
      <c r="B20" s="116"/>
      <c r="C20" s="162" t="s">
        <v>433</v>
      </c>
      <c r="D20" s="16">
        <v>42</v>
      </c>
      <c r="E20" s="46">
        <v>8</v>
      </c>
      <c r="F20" s="28">
        <v>7</v>
      </c>
      <c r="G20" s="28">
        <v>5</v>
      </c>
      <c r="H20" s="28">
        <v>12</v>
      </c>
      <c r="I20" s="28">
        <v>0</v>
      </c>
      <c r="J20" s="28">
        <v>2</v>
      </c>
      <c r="K20" s="28">
        <v>5</v>
      </c>
      <c r="L20" s="28">
        <v>10</v>
      </c>
      <c r="M20" s="28">
        <v>0</v>
      </c>
      <c r="N20" s="28">
        <v>8</v>
      </c>
      <c r="O20" s="28">
        <v>5</v>
      </c>
      <c r="P20" s="28">
        <v>2</v>
      </c>
    </row>
    <row r="21" spans="2:16" ht="15.75" customHeight="1" x14ac:dyDescent="0.15">
      <c r="B21" s="116"/>
      <c r="C21" s="162"/>
      <c r="D21" s="71">
        <v>100</v>
      </c>
      <c r="E21" s="70">
        <v>19</v>
      </c>
      <c r="F21" s="36">
        <v>16.7</v>
      </c>
      <c r="G21" s="36">
        <v>11.9</v>
      </c>
      <c r="H21" s="36">
        <v>28.6</v>
      </c>
      <c r="I21" s="36">
        <v>0</v>
      </c>
      <c r="J21" s="36">
        <v>4.8</v>
      </c>
      <c r="K21" s="36">
        <v>11.9</v>
      </c>
      <c r="L21" s="36">
        <v>23.8</v>
      </c>
      <c r="M21" s="36">
        <v>0</v>
      </c>
      <c r="N21" s="36">
        <v>19</v>
      </c>
      <c r="O21" s="36">
        <v>11.9</v>
      </c>
      <c r="P21" s="36">
        <v>4.8</v>
      </c>
    </row>
    <row r="22" spans="2:16" ht="15.75" customHeight="1" x14ac:dyDescent="0.15">
      <c r="B22" s="116"/>
      <c r="C22" s="164" t="s">
        <v>434</v>
      </c>
      <c r="D22" s="72">
        <v>93</v>
      </c>
      <c r="E22" s="50">
        <v>21</v>
      </c>
      <c r="F22" s="38">
        <v>25</v>
      </c>
      <c r="G22" s="38">
        <v>16</v>
      </c>
      <c r="H22" s="38">
        <v>16</v>
      </c>
      <c r="I22" s="38">
        <v>3</v>
      </c>
      <c r="J22" s="38">
        <v>9</v>
      </c>
      <c r="K22" s="38">
        <v>10</v>
      </c>
      <c r="L22" s="38">
        <v>18</v>
      </c>
      <c r="M22" s="38">
        <v>2</v>
      </c>
      <c r="N22" s="38">
        <v>11</v>
      </c>
      <c r="O22" s="38">
        <v>11</v>
      </c>
      <c r="P22" s="38">
        <v>3</v>
      </c>
    </row>
    <row r="23" spans="2:16" ht="15.75" customHeight="1" x14ac:dyDescent="0.15">
      <c r="B23" s="116"/>
      <c r="C23" s="163"/>
      <c r="D23" s="33">
        <v>100</v>
      </c>
      <c r="E23" s="49">
        <v>22.6</v>
      </c>
      <c r="F23" s="35">
        <v>26.9</v>
      </c>
      <c r="G23" s="35">
        <v>17.2</v>
      </c>
      <c r="H23" s="35">
        <v>17.2</v>
      </c>
      <c r="I23" s="35">
        <v>3.2</v>
      </c>
      <c r="J23" s="35">
        <v>9.6999999999999993</v>
      </c>
      <c r="K23" s="35">
        <v>10.8</v>
      </c>
      <c r="L23" s="35">
        <v>19.399999999999999</v>
      </c>
      <c r="M23" s="35">
        <v>2.2000000000000002</v>
      </c>
      <c r="N23" s="35">
        <v>11.8</v>
      </c>
      <c r="O23" s="35">
        <v>11.8</v>
      </c>
      <c r="P23" s="35">
        <v>3.2</v>
      </c>
    </row>
    <row r="24" spans="2:16" ht="15.75" customHeight="1" x14ac:dyDescent="0.15">
      <c r="B24" s="116"/>
      <c r="C24" s="162" t="s">
        <v>435</v>
      </c>
      <c r="D24" s="16">
        <v>198</v>
      </c>
      <c r="E24" s="46">
        <v>49</v>
      </c>
      <c r="F24" s="28">
        <v>49</v>
      </c>
      <c r="G24" s="28">
        <v>52</v>
      </c>
      <c r="H24" s="28">
        <v>39</v>
      </c>
      <c r="I24" s="28">
        <v>11</v>
      </c>
      <c r="J24" s="28">
        <v>29</v>
      </c>
      <c r="K24" s="28">
        <v>11</v>
      </c>
      <c r="L24" s="28">
        <v>45</v>
      </c>
      <c r="M24" s="28">
        <v>5</v>
      </c>
      <c r="N24" s="28">
        <v>25</v>
      </c>
      <c r="O24" s="28">
        <v>21</v>
      </c>
      <c r="P24" s="28">
        <v>8</v>
      </c>
    </row>
    <row r="25" spans="2:16" ht="15.75" customHeight="1" x14ac:dyDescent="0.15">
      <c r="B25" s="116"/>
      <c r="C25" s="162"/>
      <c r="D25" s="71">
        <v>100</v>
      </c>
      <c r="E25" s="70">
        <v>24.7</v>
      </c>
      <c r="F25" s="36">
        <v>24.7</v>
      </c>
      <c r="G25" s="36">
        <v>26.3</v>
      </c>
      <c r="H25" s="36">
        <v>19.7</v>
      </c>
      <c r="I25" s="36">
        <v>5.6</v>
      </c>
      <c r="J25" s="36">
        <v>14.6</v>
      </c>
      <c r="K25" s="36">
        <v>5.6</v>
      </c>
      <c r="L25" s="36">
        <v>22.7</v>
      </c>
      <c r="M25" s="36">
        <v>2.5</v>
      </c>
      <c r="N25" s="36">
        <v>12.6</v>
      </c>
      <c r="O25" s="36">
        <v>10.6</v>
      </c>
      <c r="P25" s="36">
        <v>4</v>
      </c>
    </row>
    <row r="26" spans="2:16" ht="15.75" customHeight="1" x14ac:dyDescent="0.15">
      <c r="B26" s="116"/>
      <c r="C26" s="164" t="s">
        <v>436</v>
      </c>
      <c r="D26" s="72">
        <v>178</v>
      </c>
      <c r="E26" s="50">
        <v>39</v>
      </c>
      <c r="F26" s="38">
        <v>30</v>
      </c>
      <c r="G26" s="38">
        <v>26</v>
      </c>
      <c r="H26" s="38">
        <v>18</v>
      </c>
      <c r="I26" s="38">
        <v>4</v>
      </c>
      <c r="J26" s="38">
        <v>14</v>
      </c>
      <c r="K26" s="38">
        <v>10</v>
      </c>
      <c r="L26" s="38">
        <v>27</v>
      </c>
      <c r="M26" s="38">
        <v>5</v>
      </c>
      <c r="N26" s="38">
        <v>31</v>
      </c>
      <c r="O26" s="38">
        <v>27</v>
      </c>
      <c r="P26" s="38">
        <v>11</v>
      </c>
    </row>
    <row r="27" spans="2:16" ht="15.75" customHeight="1" x14ac:dyDescent="0.15">
      <c r="B27" s="118"/>
      <c r="C27" s="165"/>
      <c r="D27" s="18">
        <v>100</v>
      </c>
      <c r="E27" s="68">
        <v>21.9</v>
      </c>
      <c r="F27" s="11">
        <v>16.899999999999999</v>
      </c>
      <c r="G27" s="11">
        <v>14.6</v>
      </c>
      <c r="H27" s="11">
        <v>10.1</v>
      </c>
      <c r="I27" s="11">
        <v>2.2000000000000002</v>
      </c>
      <c r="J27" s="11">
        <v>7.9</v>
      </c>
      <c r="K27" s="11">
        <v>5.6</v>
      </c>
      <c r="L27" s="11">
        <v>15.2</v>
      </c>
      <c r="M27" s="11">
        <v>2.8</v>
      </c>
      <c r="N27" s="11">
        <v>17.399999999999999</v>
      </c>
      <c r="O27" s="11">
        <v>15.2</v>
      </c>
      <c r="P27" s="11">
        <v>6.2</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P9">
    <cfRule type="top10" dxfId="742" priority="1521" rank="1"/>
  </conditionalFormatting>
  <conditionalFormatting sqref="E11:P11">
    <cfRule type="top10" dxfId="741" priority="1522" rank="1"/>
  </conditionalFormatting>
  <conditionalFormatting sqref="E13:P13">
    <cfRule type="top10" dxfId="740" priority="1523" rank="1"/>
  </conditionalFormatting>
  <conditionalFormatting sqref="E15:P15">
    <cfRule type="top10" dxfId="739" priority="1524" rank="1"/>
  </conditionalFormatting>
  <conditionalFormatting sqref="E17:P17">
    <cfRule type="top10" dxfId="738" priority="1525" rank="1"/>
  </conditionalFormatting>
  <conditionalFormatting sqref="E19:P19">
    <cfRule type="top10" dxfId="737" priority="1526" rank="1"/>
  </conditionalFormatting>
  <conditionalFormatting sqref="E21:P21">
    <cfRule type="top10" dxfId="736" priority="1527" rank="1"/>
  </conditionalFormatting>
  <conditionalFormatting sqref="E23:P23">
    <cfRule type="top10" dxfId="735" priority="1528" rank="1"/>
  </conditionalFormatting>
  <conditionalFormatting sqref="E25:P25">
    <cfRule type="top10" dxfId="734" priority="1529" rank="1"/>
  </conditionalFormatting>
  <conditionalFormatting sqref="E27:P27">
    <cfRule type="top10" dxfId="733" priority="1530" rank="1"/>
  </conditionalFormatting>
  <pageMargins left="0.7" right="0.7" top="0.75" bottom="0.75" header="0.3" footer="0.3"/>
  <pageSetup paperSize="9" scale="92" orientation="landscape" r:id="rId1"/>
  <headerFooter>
    <oddFooter>&amp;C&amp;P</oddFooter>
  </headerFooter>
</worksheet>
</file>

<file path=xl/worksheets/sheet2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0" ht="15.75" customHeight="1" x14ac:dyDescent="0.15">
      <c r="B2" s="1" t="s">
        <v>785</v>
      </c>
    </row>
    <row r="3" spans="2:10" ht="15.75" customHeight="1" x14ac:dyDescent="0.15">
      <c r="B3" s="1" t="s">
        <v>786</v>
      </c>
    </row>
    <row r="4" spans="2:10" ht="15.75" customHeight="1" x14ac:dyDescent="0.15">
      <c r="B4" s="1" t="s">
        <v>815</v>
      </c>
    </row>
    <row r="5" spans="2:10" ht="15.75" customHeight="1" x14ac:dyDescent="0.15">
      <c r="B5" s="1" t="s">
        <v>797</v>
      </c>
    </row>
    <row r="6" spans="2:10" ht="4.5" customHeight="1" x14ac:dyDescent="0.15">
      <c r="B6" s="12"/>
      <c r="C6" s="6"/>
      <c r="D6" s="15"/>
      <c r="E6" s="73"/>
      <c r="F6" s="13"/>
      <c r="G6" s="13"/>
      <c r="H6" s="13"/>
      <c r="I6" s="13"/>
      <c r="J6" s="13"/>
    </row>
    <row r="7" spans="2:10" s="2" customFormat="1" ht="118.5" customHeight="1" thickBot="1" x14ac:dyDescent="0.2">
      <c r="B7" s="25"/>
      <c r="C7" s="5" t="s">
        <v>427</v>
      </c>
      <c r="D7" s="19" t="s">
        <v>52</v>
      </c>
      <c r="E7" s="22" t="s">
        <v>828</v>
      </c>
      <c r="F7" s="23" t="s">
        <v>132</v>
      </c>
      <c r="G7" s="23" t="s">
        <v>133</v>
      </c>
      <c r="H7" s="23" t="s">
        <v>134</v>
      </c>
      <c r="I7" s="23" t="s">
        <v>17</v>
      </c>
      <c r="J7" s="23" t="s">
        <v>53</v>
      </c>
    </row>
    <row r="8" spans="2:10" ht="15.75" customHeight="1" thickTop="1" x14ac:dyDescent="0.15">
      <c r="B8" s="108" t="s">
        <v>428</v>
      </c>
      <c r="C8" s="109"/>
      <c r="D8" s="16">
        <v>570</v>
      </c>
      <c r="E8" s="46">
        <v>65</v>
      </c>
      <c r="F8" s="28">
        <v>268</v>
      </c>
      <c r="G8" s="28">
        <v>69</v>
      </c>
      <c r="H8" s="28">
        <v>80</v>
      </c>
      <c r="I8" s="28">
        <v>67</v>
      </c>
      <c r="J8" s="28">
        <v>21</v>
      </c>
    </row>
    <row r="9" spans="2:10" ht="15.75" customHeight="1" x14ac:dyDescent="0.15">
      <c r="B9" s="110"/>
      <c r="C9" s="111"/>
      <c r="D9" s="18">
        <v>100</v>
      </c>
      <c r="E9" s="68">
        <v>11.4</v>
      </c>
      <c r="F9" s="11">
        <v>47</v>
      </c>
      <c r="G9" s="11">
        <v>12.1</v>
      </c>
      <c r="H9" s="11">
        <v>14</v>
      </c>
      <c r="I9" s="11">
        <v>11.8</v>
      </c>
      <c r="J9" s="11">
        <v>3.7</v>
      </c>
    </row>
    <row r="10" spans="2:10" ht="15.75" customHeight="1" x14ac:dyDescent="0.15">
      <c r="B10" s="117" t="s">
        <v>429</v>
      </c>
      <c r="C10" s="166" t="s">
        <v>2</v>
      </c>
      <c r="D10" s="17">
        <v>133</v>
      </c>
      <c r="E10" s="69">
        <v>11</v>
      </c>
      <c r="F10" s="10">
        <v>60</v>
      </c>
      <c r="G10" s="10">
        <v>10</v>
      </c>
      <c r="H10" s="10">
        <v>29</v>
      </c>
      <c r="I10" s="10">
        <v>19</v>
      </c>
      <c r="J10" s="10">
        <v>4</v>
      </c>
    </row>
    <row r="11" spans="2:10" ht="15.75" customHeight="1" x14ac:dyDescent="0.15">
      <c r="B11" s="116"/>
      <c r="C11" s="163"/>
      <c r="D11" s="33">
        <v>100</v>
      </c>
      <c r="E11" s="49">
        <v>8.3000000000000007</v>
      </c>
      <c r="F11" s="35">
        <v>45.1</v>
      </c>
      <c r="G11" s="35">
        <v>7.5</v>
      </c>
      <c r="H11" s="35">
        <v>21.8</v>
      </c>
      <c r="I11" s="35">
        <v>14.3</v>
      </c>
      <c r="J11" s="35">
        <v>3</v>
      </c>
    </row>
    <row r="12" spans="2:10" ht="15.75" customHeight="1" x14ac:dyDescent="0.15">
      <c r="B12" s="116"/>
      <c r="C12" s="162" t="s">
        <v>3</v>
      </c>
      <c r="D12" s="16">
        <v>431</v>
      </c>
      <c r="E12" s="46">
        <v>54</v>
      </c>
      <c r="F12" s="28">
        <v>205</v>
      </c>
      <c r="G12" s="28">
        <v>58</v>
      </c>
      <c r="H12" s="28">
        <v>50</v>
      </c>
      <c r="I12" s="28">
        <v>47</v>
      </c>
      <c r="J12" s="28">
        <v>17</v>
      </c>
    </row>
    <row r="13" spans="2:10" ht="15.75" customHeight="1" x14ac:dyDescent="0.15">
      <c r="B13" s="118"/>
      <c r="C13" s="165"/>
      <c r="D13" s="18">
        <v>100</v>
      </c>
      <c r="E13" s="68">
        <v>12.5</v>
      </c>
      <c r="F13" s="11">
        <v>47.6</v>
      </c>
      <c r="G13" s="11">
        <v>13.5</v>
      </c>
      <c r="H13" s="11">
        <v>11.6</v>
      </c>
      <c r="I13" s="11">
        <v>10.9</v>
      </c>
      <c r="J13" s="11">
        <v>3.9</v>
      </c>
    </row>
    <row r="14" spans="2:10" ht="15.75" customHeight="1" x14ac:dyDescent="0.15">
      <c r="B14" s="117" t="s">
        <v>784</v>
      </c>
      <c r="C14" s="166" t="s">
        <v>430</v>
      </c>
      <c r="D14" s="17">
        <v>6</v>
      </c>
      <c r="E14" s="69">
        <v>0</v>
      </c>
      <c r="F14" s="10">
        <v>1</v>
      </c>
      <c r="G14" s="10">
        <v>1</v>
      </c>
      <c r="H14" s="10">
        <v>2</v>
      </c>
      <c r="I14" s="10">
        <v>2</v>
      </c>
      <c r="J14" s="10">
        <v>0</v>
      </c>
    </row>
    <row r="15" spans="2:10" ht="15.75" customHeight="1" x14ac:dyDescent="0.15">
      <c r="B15" s="116"/>
      <c r="C15" s="163"/>
      <c r="D15" s="33">
        <v>100</v>
      </c>
      <c r="E15" s="49">
        <v>0</v>
      </c>
      <c r="F15" s="35">
        <v>16.7</v>
      </c>
      <c r="G15" s="35">
        <v>16.7</v>
      </c>
      <c r="H15" s="35">
        <v>33.299999999999997</v>
      </c>
      <c r="I15" s="35">
        <v>33.299999999999997</v>
      </c>
      <c r="J15" s="35">
        <v>0</v>
      </c>
    </row>
    <row r="16" spans="2:10" ht="15.75" customHeight="1" x14ac:dyDescent="0.15">
      <c r="B16" s="116"/>
      <c r="C16" s="162" t="s">
        <v>431</v>
      </c>
      <c r="D16" s="16">
        <v>13</v>
      </c>
      <c r="E16" s="46">
        <v>1</v>
      </c>
      <c r="F16" s="28">
        <v>4</v>
      </c>
      <c r="G16" s="28">
        <v>2</v>
      </c>
      <c r="H16" s="28">
        <v>5</v>
      </c>
      <c r="I16" s="28">
        <v>1</v>
      </c>
      <c r="J16" s="28">
        <v>0</v>
      </c>
    </row>
    <row r="17" spans="2:10" ht="15.75" customHeight="1" x14ac:dyDescent="0.15">
      <c r="B17" s="116"/>
      <c r="C17" s="162"/>
      <c r="D17" s="71">
        <v>100</v>
      </c>
      <c r="E17" s="70">
        <v>7.7</v>
      </c>
      <c r="F17" s="36">
        <v>30.8</v>
      </c>
      <c r="G17" s="36">
        <v>15.4</v>
      </c>
      <c r="H17" s="36">
        <v>38.5</v>
      </c>
      <c r="I17" s="36">
        <v>7.7</v>
      </c>
      <c r="J17" s="36">
        <v>0</v>
      </c>
    </row>
    <row r="18" spans="2:10" ht="15.75" customHeight="1" x14ac:dyDescent="0.15">
      <c r="B18" s="116"/>
      <c r="C18" s="164" t="s">
        <v>432</v>
      </c>
      <c r="D18" s="72">
        <v>27</v>
      </c>
      <c r="E18" s="50">
        <v>4</v>
      </c>
      <c r="F18" s="38">
        <v>13</v>
      </c>
      <c r="G18" s="38">
        <v>1</v>
      </c>
      <c r="H18" s="38">
        <v>6</v>
      </c>
      <c r="I18" s="38">
        <v>1</v>
      </c>
      <c r="J18" s="38">
        <v>2</v>
      </c>
    </row>
    <row r="19" spans="2:10" ht="15.75" customHeight="1" x14ac:dyDescent="0.15">
      <c r="B19" s="116"/>
      <c r="C19" s="163"/>
      <c r="D19" s="33">
        <v>100</v>
      </c>
      <c r="E19" s="49">
        <v>14.8</v>
      </c>
      <c r="F19" s="35">
        <v>48.1</v>
      </c>
      <c r="G19" s="35">
        <v>3.7</v>
      </c>
      <c r="H19" s="35">
        <v>22.2</v>
      </c>
      <c r="I19" s="35">
        <v>3.7</v>
      </c>
      <c r="J19" s="35">
        <v>7.4</v>
      </c>
    </row>
    <row r="20" spans="2:10" ht="15.75" customHeight="1" x14ac:dyDescent="0.15">
      <c r="B20" s="116"/>
      <c r="C20" s="162" t="s">
        <v>433</v>
      </c>
      <c r="D20" s="16">
        <v>42</v>
      </c>
      <c r="E20" s="46">
        <v>7</v>
      </c>
      <c r="F20" s="28">
        <v>20</v>
      </c>
      <c r="G20" s="28">
        <v>2</v>
      </c>
      <c r="H20" s="28">
        <v>3</v>
      </c>
      <c r="I20" s="28">
        <v>9</v>
      </c>
      <c r="J20" s="28">
        <v>1</v>
      </c>
    </row>
    <row r="21" spans="2:10" ht="15.75" customHeight="1" x14ac:dyDescent="0.15">
      <c r="B21" s="116"/>
      <c r="C21" s="162"/>
      <c r="D21" s="71">
        <v>100</v>
      </c>
      <c r="E21" s="70">
        <v>16.7</v>
      </c>
      <c r="F21" s="36">
        <v>47.6</v>
      </c>
      <c r="G21" s="36">
        <v>4.8</v>
      </c>
      <c r="H21" s="36">
        <v>7.1</v>
      </c>
      <c r="I21" s="36">
        <v>21.4</v>
      </c>
      <c r="J21" s="36">
        <v>2.4</v>
      </c>
    </row>
    <row r="22" spans="2:10" ht="15.75" customHeight="1" x14ac:dyDescent="0.15">
      <c r="B22" s="116"/>
      <c r="C22" s="164" t="s">
        <v>434</v>
      </c>
      <c r="D22" s="72">
        <v>93</v>
      </c>
      <c r="E22" s="50">
        <v>9</v>
      </c>
      <c r="F22" s="38">
        <v>46</v>
      </c>
      <c r="G22" s="38">
        <v>10</v>
      </c>
      <c r="H22" s="38">
        <v>9</v>
      </c>
      <c r="I22" s="38">
        <v>10</v>
      </c>
      <c r="J22" s="38">
        <v>9</v>
      </c>
    </row>
    <row r="23" spans="2:10" ht="15.75" customHeight="1" x14ac:dyDescent="0.15">
      <c r="B23" s="116"/>
      <c r="C23" s="163"/>
      <c r="D23" s="33">
        <v>100</v>
      </c>
      <c r="E23" s="49">
        <v>9.6999999999999993</v>
      </c>
      <c r="F23" s="35">
        <v>49.5</v>
      </c>
      <c r="G23" s="35">
        <v>10.8</v>
      </c>
      <c r="H23" s="35">
        <v>9.6999999999999993</v>
      </c>
      <c r="I23" s="35">
        <v>10.8</v>
      </c>
      <c r="J23" s="35">
        <v>9.6999999999999993</v>
      </c>
    </row>
    <row r="24" spans="2:10" ht="15.75" customHeight="1" x14ac:dyDescent="0.15">
      <c r="B24" s="116"/>
      <c r="C24" s="162" t="s">
        <v>435</v>
      </c>
      <c r="D24" s="16">
        <v>198</v>
      </c>
      <c r="E24" s="46">
        <v>27</v>
      </c>
      <c r="F24" s="28">
        <v>86</v>
      </c>
      <c r="G24" s="28">
        <v>31</v>
      </c>
      <c r="H24" s="28">
        <v>27</v>
      </c>
      <c r="I24" s="28">
        <v>20</v>
      </c>
      <c r="J24" s="28">
        <v>7</v>
      </c>
    </row>
    <row r="25" spans="2:10" ht="15.75" customHeight="1" x14ac:dyDescent="0.15">
      <c r="B25" s="116"/>
      <c r="C25" s="162"/>
      <c r="D25" s="71">
        <v>100</v>
      </c>
      <c r="E25" s="70">
        <v>13.6</v>
      </c>
      <c r="F25" s="36">
        <v>43.4</v>
      </c>
      <c r="G25" s="36">
        <v>15.7</v>
      </c>
      <c r="H25" s="36">
        <v>13.6</v>
      </c>
      <c r="I25" s="36">
        <v>10.1</v>
      </c>
      <c r="J25" s="36">
        <v>3.5</v>
      </c>
    </row>
    <row r="26" spans="2:10" ht="15.75" customHeight="1" x14ac:dyDescent="0.15">
      <c r="B26" s="116"/>
      <c r="C26" s="164" t="s">
        <v>436</v>
      </c>
      <c r="D26" s="72">
        <v>178</v>
      </c>
      <c r="E26" s="50">
        <v>17</v>
      </c>
      <c r="F26" s="38">
        <v>90</v>
      </c>
      <c r="G26" s="38">
        <v>21</v>
      </c>
      <c r="H26" s="38">
        <v>26</v>
      </c>
      <c r="I26" s="38">
        <v>22</v>
      </c>
      <c r="J26" s="38">
        <v>2</v>
      </c>
    </row>
    <row r="27" spans="2:10" ht="15.75" customHeight="1" x14ac:dyDescent="0.15">
      <c r="B27" s="118"/>
      <c r="C27" s="165"/>
      <c r="D27" s="18">
        <v>100</v>
      </c>
      <c r="E27" s="68">
        <v>9.6</v>
      </c>
      <c r="F27" s="11">
        <v>50.6</v>
      </c>
      <c r="G27" s="11">
        <v>11.8</v>
      </c>
      <c r="H27" s="11">
        <v>14.6</v>
      </c>
      <c r="I27" s="11">
        <v>12.4</v>
      </c>
      <c r="J27" s="11">
        <v>1.1000000000000001</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J9">
    <cfRule type="top10" dxfId="732" priority="1531" rank="1"/>
  </conditionalFormatting>
  <conditionalFormatting sqref="E11:J11">
    <cfRule type="top10" dxfId="731" priority="1532" rank="1"/>
  </conditionalFormatting>
  <conditionalFormatting sqref="E13:J13">
    <cfRule type="top10" dxfId="730" priority="1533" rank="1"/>
  </conditionalFormatting>
  <conditionalFormatting sqref="E15:J15">
    <cfRule type="top10" dxfId="729" priority="1534" rank="1"/>
  </conditionalFormatting>
  <conditionalFormatting sqref="E17:J17">
    <cfRule type="top10" dxfId="728" priority="1535" rank="1"/>
  </conditionalFormatting>
  <conditionalFormatting sqref="E19:J19">
    <cfRule type="top10" dxfId="727" priority="1536" rank="1"/>
  </conditionalFormatting>
  <conditionalFormatting sqref="E21:J21">
    <cfRule type="top10" dxfId="726" priority="1537" rank="1"/>
  </conditionalFormatting>
  <conditionalFormatting sqref="E23:J23">
    <cfRule type="top10" dxfId="725" priority="1538" rank="1"/>
  </conditionalFormatting>
  <conditionalFormatting sqref="E25:J25">
    <cfRule type="top10" dxfId="724" priority="1539" rank="1"/>
  </conditionalFormatting>
  <conditionalFormatting sqref="E27:J27">
    <cfRule type="top10" dxfId="723" priority="1540" rank="1"/>
  </conditionalFormatting>
  <pageMargins left="0.7" right="0.7" top="0.75" bottom="0.75" header="0.3" footer="0.3"/>
  <pageSetup paperSize="9" scale="98" orientation="landscape" r:id="rId1"/>
  <headerFooter>
    <oddFooter>&amp;C&amp;P</oddFooter>
  </headerFooter>
</worksheet>
</file>

<file path=xl/worksheets/sheet2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7"/>
  <sheetViews>
    <sheetView showGridLines="0" topLeftCell="A3"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22" ht="15.75" customHeight="1" x14ac:dyDescent="0.15">
      <c r="B2" s="1" t="s">
        <v>785</v>
      </c>
    </row>
    <row r="3" spans="2:22" ht="15.75" customHeight="1" x14ac:dyDescent="0.15">
      <c r="B3" s="1" t="s">
        <v>786</v>
      </c>
    </row>
    <row r="4" spans="2:22" ht="15.75" customHeight="1" x14ac:dyDescent="0.15">
      <c r="B4" s="1" t="s">
        <v>799</v>
      </c>
    </row>
    <row r="5" spans="2:22" ht="15.75" customHeight="1" x14ac:dyDescent="0.15">
      <c r="B5" s="1" t="s">
        <v>789</v>
      </c>
    </row>
    <row r="6" spans="2:22" ht="4.5" customHeight="1" x14ac:dyDescent="0.15">
      <c r="B6" s="12"/>
      <c r="C6" s="6"/>
      <c r="D6" s="15"/>
      <c r="E6" s="73"/>
      <c r="F6" s="13"/>
      <c r="G6" s="13"/>
      <c r="H6" s="13"/>
      <c r="I6" s="13"/>
      <c r="J6" s="13"/>
      <c r="K6" s="13"/>
      <c r="L6" s="13"/>
      <c r="M6" s="13"/>
      <c r="N6" s="13"/>
      <c r="O6" s="13"/>
      <c r="P6" s="13"/>
      <c r="Q6" s="13"/>
      <c r="R6" s="13"/>
      <c r="S6" s="13"/>
      <c r="T6" s="13"/>
      <c r="U6" s="13"/>
      <c r="V6" s="13"/>
    </row>
    <row r="7" spans="2:22" s="2" customFormat="1" ht="118.5" customHeight="1" thickBot="1" x14ac:dyDescent="0.2">
      <c r="B7" s="25"/>
      <c r="C7" s="5" t="s">
        <v>427</v>
      </c>
      <c r="D7" s="19" t="s">
        <v>52</v>
      </c>
      <c r="E7" s="22" t="s">
        <v>817</v>
      </c>
      <c r="F7" s="23" t="s">
        <v>118</v>
      </c>
      <c r="G7" s="23" t="s">
        <v>119</v>
      </c>
      <c r="H7" s="23" t="s">
        <v>120</v>
      </c>
      <c r="I7" s="23" t="s">
        <v>121</v>
      </c>
      <c r="J7" s="23" t="s">
        <v>122</v>
      </c>
      <c r="K7" s="23" t="s">
        <v>123</v>
      </c>
      <c r="L7" s="23" t="s">
        <v>124</v>
      </c>
      <c r="M7" s="23" t="s">
        <v>125</v>
      </c>
      <c r="N7" s="23" t="s">
        <v>126</v>
      </c>
      <c r="O7" s="23" t="s">
        <v>127</v>
      </c>
      <c r="P7" s="23" t="s">
        <v>26</v>
      </c>
      <c r="Q7" s="23" t="s">
        <v>128</v>
      </c>
      <c r="R7" s="23" t="s">
        <v>129</v>
      </c>
      <c r="S7" s="23" t="s">
        <v>44</v>
      </c>
      <c r="T7" s="23" t="s">
        <v>130</v>
      </c>
      <c r="U7" s="23" t="s">
        <v>17</v>
      </c>
      <c r="V7" s="23" t="s">
        <v>53</v>
      </c>
    </row>
    <row r="8" spans="2:22" ht="15.75" customHeight="1" thickTop="1" x14ac:dyDescent="0.15">
      <c r="B8" s="108" t="s">
        <v>428</v>
      </c>
      <c r="C8" s="109"/>
      <c r="D8" s="16">
        <v>1537</v>
      </c>
      <c r="E8" s="46">
        <v>407</v>
      </c>
      <c r="F8" s="28">
        <v>441</v>
      </c>
      <c r="G8" s="28">
        <v>292</v>
      </c>
      <c r="H8" s="28">
        <v>454</v>
      </c>
      <c r="I8" s="28">
        <v>252</v>
      </c>
      <c r="J8" s="28">
        <v>305</v>
      </c>
      <c r="K8" s="28">
        <v>321</v>
      </c>
      <c r="L8" s="28">
        <v>431</v>
      </c>
      <c r="M8" s="28">
        <v>340</v>
      </c>
      <c r="N8" s="28">
        <v>529</v>
      </c>
      <c r="O8" s="28">
        <v>166</v>
      </c>
      <c r="P8" s="28">
        <v>462</v>
      </c>
      <c r="Q8" s="28">
        <v>407</v>
      </c>
      <c r="R8" s="28">
        <v>344</v>
      </c>
      <c r="S8" s="28">
        <v>79</v>
      </c>
      <c r="T8" s="28">
        <v>59</v>
      </c>
      <c r="U8" s="28">
        <v>70</v>
      </c>
      <c r="V8" s="28">
        <v>443</v>
      </c>
    </row>
    <row r="9" spans="2:22" ht="15.75" customHeight="1" x14ac:dyDescent="0.15">
      <c r="B9" s="110"/>
      <c r="C9" s="111"/>
      <c r="D9" s="18">
        <v>100</v>
      </c>
      <c r="E9" s="68">
        <v>26.5</v>
      </c>
      <c r="F9" s="11">
        <v>28.7</v>
      </c>
      <c r="G9" s="11">
        <v>19</v>
      </c>
      <c r="H9" s="11">
        <v>29.5</v>
      </c>
      <c r="I9" s="11">
        <v>16.399999999999999</v>
      </c>
      <c r="J9" s="11">
        <v>19.8</v>
      </c>
      <c r="K9" s="11">
        <v>20.9</v>
      </c>
      <c r="L9" s="11">
        <v>28</v>
      </c>
      <c r="M9" s="11">
        <v>22.1</v>
      </c>
      <c r="N9" s="11">
        <v>34.4</v>
      </c>
      <c r="O9" s="11">
        <v>10.8</v>
      </c>
      <c r="P9" s="11">
        <v>30.1</v>
      </c>
      <c r="Q9" s="11">
        <v>26.5</v>
      </c>
      <c r="R9" s="11">
        <v>22.4</v>
      </c>
      <c r="S9" s="11">
        <v>5.0999999999999996</v>
      </c>
      <c r="T9" s="11">
        <v>3.8</v>
      </c>
      <c r="U9" s="11">
        <v>4.5999999999999996</v>
      </c>
      <c r="V9" s="11">
        <v>28.8</v>
      </c>
    </row>
    <row r="10" spans="2:22" ht="15.75" customHeight="1" x14ac:dyDescent="0.15">
      <c r="B10" s="117" t="s">
        <v>429</v>
      </c>
      <c r="C10" s="166" t="s">
        <v>2</v>
      </c>
      <c r="D10" s="17">
        <v>426</v>
      </c>
      <c r="E10" s="69">
        <v>133</v>
      </c>
      <c r="F10" s="10">
        <v>138</v>
      </c>
      <c r="G10" s="10">
        <v>102</v>
      </c>
      <c r="H10" s="10">
        <v>153</v>
      </c>
      <c r="I10" s="10">
        <v>98</v>
      </c>
      <c r="J10" s="10">
        <v>120</v>
      </c>
      <c r="K10" s="10">
        <v>97</v>
      </c>
      <c r="L10" s="10">
        <v>136</v>
      </c>
      <c r="M10" s="10">
        <v>117</v>
      </c>
      <c r="N10" s="10">
        <v>156</v>
      </c>
      <c r="O10" s="10">
        <v>53</v>
      </c>
      <c r="P10" s="10">
        <v>128</v>
      </c>
      <c r="Q10" s="10">
        <v>117</v>
      </c>
      <c r="R10" s="10">
        <v>102</v>
      </c>
      <c r="S10" s="10">
        <v>20</v>
      </c>
      <c r="T10" s="10">
        <v>9</v>
      </c>
      <c r="U10" s="10">
        <v>17</v>
      </c>
      <c r="V10" s="10">
        <v>116</v>
      </c>
    </row>
    <row r="11" spans="2:22" ht="15.75" customHeight="1" x14ac:dyDescent="0.15">
      <c r="B11" s="116"/>
      <c r="C11" s="163"/>
      <c r="D11" s="33">
        <v>100</v>
      </c>
      <c r="E11" s="97">
        <v>31.2</v>
      </c>
      <c r="F11" s="35">
        <v>32.4</v>
      </c>
      <c r="G11" s="35">
        <v>23.9</v>
      </c>
      <c r="H11" s="35">
        <v>35.9</v>
      </c>
      <c r="I11" s="35">
        <v>23</v>
      </c>
      <c r="J11" s="35">
        <v>28.2</v>
      </c>
      <c r="K11" s="35">
        <v>22.8</v>
      </c>
      <c r="L11" s="35">
        <v>31.9</v>
      </c>
      <c r="M11" s="35">
        <v>27.5</v>
      </c>
      <c r="N11" s="35">
        <v>36.6</v>
      </c>
      <c r="O11" s="35">
        <v>12.4</v>
      </c>
      <c r="P11" s="35">
        <v>30</v>
      </c>
      <c r="Q11" s="35">
        <v>27.5</v>
      </c>
      <c r="R11" s="35">
        <v>23.9</v>
      </c>
      <c r="S11" s="35">
        <v>4.7</v>
      </c>
      <c r="T11" s="35">
        <v>2.1</v>
      </c>
      <c r="U11" s="35">
        <v>4</v>
      </c>
      <c r="V11" s="35">
        <v>27.2</v>
      </c>
    </row>
    <row r="12" spans="2:22" ht="15.75" customHeight="1" x14ac:dyDescent="0.15">
      <c r="B12" s="116"/>
      <c r="C12" s="162" t="s">
        <v>3</v>
      </c>
      <c r="D12" s="16">
        <v>1097</v>
      </c>
      <c r="E12" s="46">
        <v>271</v>
      </c>
      <c r="F12" s="28">
        <v>301</v>
      </c>
      <c r="G12" s="28">
        <v>188</v>
      </c>
      <c r="H12" s="28">
        <v>299</v>
      </c>
      <c r="I12" s="28">
        <v>152</v>
      </c>
      <c r="J12" s="28">
        <v>184</v>
      </c>
      <c r="K12" s="28">
        <v>224</v>
      </c>
      <c r="L12" s="28">
        <v>295</v>
      </c>
      <c r="M12" s="28">
        <v>221</v>
      </c>
      <c r="N12" s="28">
        <v>371</v>
      </c>
      <c r="O12" s="28">
        <v>113</v>
      </c>
      <c r="P12" s="28">
        <v>332</v>
      </c>
      <c r="Q12" s="28">
        <v>289</v>
      </c>
      <c r="R12" s="28">
        <v>242</v>
      </c>
      <c r="S12" s="28">
        <v>58</v>
      </c>
      <c r="T12" s="28">
        <v>50</v>
      </c>
      <c r="U12" s="28">
        <v>51</v>
      </c>
      <c r="V12" s="28">
        <v>323</v>
      </c>
    </row>
    <row r="13" spans="2:22" ht="15.75" customHeight="1" x14ac:dyDescent="0.15">
      <c r="B13" s="118"/>
      <c r="C13" s="165"/>
      <c r="D13" s="18">
        <v>100</v>
      </c>
      <c r="E13" s="68">
        <v>24.7</v>
      </c>
      <c r="F13" s="11">
        <v>27.4</v>
      </c>
      <c r="G13" s="11">
        <v>17.100000000000001</v>
      </c>
      <c r="H13" s="11">
        <v>27.3</v>
      </c>
      <c r="I13" s="11">
        <v>13.9</v>
      </c>
      <c r="J13" s="11">
        <v>16.8</v>
      </c>
      <c r="K13" s="11">
        <v>20.399999999999999</v>
      </c>
      <c r="L13" s="11">
        <v>26.9</v>
      </c>
      <c r="M13" s="11">
        <v>20.100000000000001</v>
      </c>
      <c r="N13" s="11">
        <v>33.799999999999997</v>
      </c>
      <c r="O13" s="11">
        <v>10.3</v>
      </c>
      <c r="P13" s="11">
        <v>30.3</v>
      </c>
      <c r="Q13" s="11">
        <v>26.3</v>
      </c>
      <c r="R13" s="11">
        <v>22.1</v>
      </c>
      <c r="S13" s="11">
        <v>5.3</v>
      </c>
      <c r="T13" s="11">
        <v>4.5999999999999996</v>
      </c>
      <c r="U13" s="11">
        <v>4.5999999999999996</v>
      </c>
      <c r="V13" s="11">
        <v>29.4</v>
      </c>
    </row>
    <row r="14" spans="2:22" ht="15.75" customHeight="1" x14ac:dyDescent="0.15">
      <c r="B14" s="117" t="s">
        <v>784</v>
      </c>
      <c r="C14" s="166" t="s">
        <v>430</v>
      </c>
      <c r="D14" s="17">
        <v>15</v>
      </c>
      <c r="E14" s="69">
        <v>3</v>
      </c>
      <c r="F14" s="10">
        <v>2</v>
      </c>
      <c r="G14" s="10">
        <v>1</v>
      </c>
      <c r="H14" s="10">
        <v>6</v>
      </c>
      <c r="I14" s="10">
        <v>5</v>
      </c>
      <c r="J14" s="10">
        <v>4</v>
      </c>
      <c r="K14" s="10">
        <v>4</v>
      </c>
      <c r="L14" s="10">
        <v>6</v>
      </c>
      <c r="M14" s="10">
        <v>3</v>
      </c>
      <c r="N14" s="10">
        <v>5</v>
      </c>
      <c r="O14" s="10">
        <v>2</v>
      </c>
      <c r="P14" s="10">
        <v>4</v>
      </c>
      <c r="Q14" s="10">
        <v>5</v>
      </c>
      <c r="R14" s="10">
        <v>4</v>
      </c>
      <c r="S14" s="10">
        <v>1</v>
      </c>
      <c r="T14" s="10">
        <v>1</v>
      </c>
      <c r="U14" s="10">
        <v>2</v>
      </c>
      <c r="V14" s="10">
        <v>5</v>
      </c>
    </row>
    <row r="15" spans="2:22" ht="15.75" customHeight="1" x14ac:dyDescent="0.15">
      <c r="B15" s="116"/>
      <c r="C15" s="163"/>
      <c r="D15" s="33">
        <v>100</v>
      </c>
      <c r="E15" s="97">
        <v>20</v>
      </c>
      <c r="F15" s="35">
        <v>13.3</v>
      </c>
      <c r="G15" s="35">
        <v>6.7</v>
      </c>
      <c r="H15" s="35">
        <v>40</v>
      </c>
      <c r="I15" s="35">
        <v>33.299999999999997</v>
      </c>
      <c r="J15" s="35">
        <v>26.7</v>
      </c>
      <c r="K15" s="35">
        <v>26.7</v>
      </c>
      <c r="L15" s="35">
        <v>40</v>
      </c>
      <c r="M15" s="35">
        <v>20</v>
      </c>
      <c r="N15" s="35">
        <v>33.299999999999997</v>
      </c>
      <c r="O15" s="35">
        <v>13.3</v>
      </c>
      <c r="P15" s="35">
        <v>26.7</v>
      </c>
      <c r="Q15" s="35">
        <v>33.299999999999997</v>
      </c>
      <c r="R15" s="35">
        <v>26.7</v>
      </c>
      <c r="S15" s="35">
        <v>6.7</v>
      </c>
      <c r="T15" s="35">
        <v>6.7</v>
      </c>
      <c r="U15" s="35">
        <v>13.3</v>
      </c>
      <c r="V15" s="35">
        <v>33.299999999999997</v>
      </c>
    </row>
    <row r="16" spans="2:22" ht="15.75" customHeight="1" x14ac:dyDescent="0.15">
      <c r="B16" s="116"/>
      <c r="C16" s="162" t="s">
        <v>431</v>
      </c>
      <c r="D16" s="16">
        <v>51</v>
      </c>
      <c r="E16" s="46">
        <v>9</v>
      </c>
      <c r="F16" s="28">
        <v>13</v>
      </c>
      <c r="G16" s="28">
        <v>9</v>
      </c>
      <c r="H16" s="28">
        <v>13</v>
      </c>
      <c r="I16" s="28">
        <v>8</v>
      </c>
      <c r="J16" s="28">
        <v>9</v>
      </c>
      <c r="K16" s="28">
        <v>10</v>
      </c>
      <c r="L16" s="28">
        <v>14</v>
      </c>
      <c r="M16" s="28">
        <v>9</v>
      </c>
      <c r="N16" s="28">
        <v>11</v>
      </c>
      <c r="O16" s="28">
        <v>8</v>
      </c>
      <c r="P16" s="28">
        <v>9</v>
      </c>
      <c r="Q16" s="28">
        <v>11</v>
      </c>
      <c r="R16" s="28">
        <v>9</v>
      </c>
      <c r="S16" s="28">
        <v>1</v>
      </c>
      <c r="T16" s="28">
        <v>2</v>
      </c>
      <c r="U16" s="28">
        <v>2</v>
      </c>
      <c r="V16" s="28">
        <v>22</v>
      </c>
    </row>
    <row r="17" spans="2:22" ht="15.75" customHeight="1" x14ac:dyDescent="0.15">
      <c r="B17" s="116"/>
      <c r="C17" s="162"/>
      <c r="D17" s="71">
        <v>100</v>
      </c>
      <c r="E17" s="97">
        <v>17.600000000000001</v>
      </c>
      <c r="F17" s="35">
        <v>25.5</v>
      </c>
      <c r="G17" s="35">
        <v>17.600000000000001</v>
      </c>
      <c r="H17" s="35">
        <v>25.5</v>
      </c>
      <c r="I17" s="35">
        <v>15.7</v>
      </c>
      <c r="J17" s="35">
        <v>17.600000000000001</v>
      </c>
      <c r="K17" s="35">
        <v>19.600000000000001</v>
      </c>
      <c r="L17" s="35">
        <v>27.5</v>
      </c>
      <c r="M17" s="35">
        <v>17.600000000000001</v>
      </c>
      <c r="N17" s="35">
        <v>21.6</v>
      </c>
      <c r="O17" s="35">
        <v>15.7</v>
      </c>
      <c r="P17" s="35">
        <v>17.600000000000001</v>
      </c>
      <c r="Q17" s="35">
        <v>21.6</v>
      </c>
      <c r="R17" s="35">
        <v>17.600000000000001</v>
      </c>
      <c r="S17" s="35">
        <v>2</v>
      </c>
      <c r="T17" s="35">
        <v>3.9</v>
      </c>
      <c r="U17" s="35">
        <v>3.9</v>
      </c>
      <c r="V17" s="35">
        <v>43.1</v>
      </c>
    </row>
    <row r="18" spans="2:22" ht="15.75" customHeight="1" x14ac:dyDescent="0.15">
      <c r="B18" s="116"/>
      <c r="C18" s="164" t="s">
        <v>432</v>
      </c>
      <c r="D18" s="72">
        <v>85</v>
      </c>
      <c r="E18" s="46">
        <v>20</v>
      </c>
      <c r="F18" s="28">
        <v>23</v>
      </c>
      <c r="G18" s="28">
        <v>10</v>
      </c>
      <c r="H18" s="28">
        <v>22</v>
      </c>
      <c r="I18" s="28">
        <v>16</v>
      </c>
      <c r="J18" s="28">
        <v>13</v>
      </c>
      <c r="K18" s="28">
        <v>12</v>
      </c>
      <c r="L18" s="28">
        <v>24</v>
      </c>
      <c r="M18" s="28">
        <v>15</v>
      </c>
      <c r="N18" s="28">
        <v>17</v>
      </c>
      <c r="O18" s="28">
        <v>9</v>
      </c>
      <c r="P18" s="28">
        <v>25</v>
      </c>
      <c r="Q18" s="28">
        <v>22</v>
      </c>
      <c r="R18" s="28">
        <v>21</v>
      </c>
      <c r="S18" s="28">
        <v>4</v>
      </c>
      <c r="T18" s="28">
        <v>5</v>
      </c>
      <c r="U18" s="28">
        <v>6</v>
      </c>
      <c r="V18" s="28">
        <v>30</v>
      </c>
    </row>
    <row r="19" spans="2:22" ht="15.75" customHeight="1" x14ac:dyDescent="0.15">
      <c r="B19" s="116"/>
      <c r="C19" s="163"/>
      <c r="D19" s="33">
        <v>100</v>
      </c>
      <c r="E19" s="97">
        <v>23.5</v>
      </c>
      <c r="F19" s="35">
        <v>27.1</v>
      </c>
      <c r="G19" s="35">
        <v>11.8</v>
      </c>
      <c r="H19" s="35">
        <v>25.9</v>
      </c>
      <c r="I19" s="35">
        <v>18.8</v>
      </c>
      <c r="J19" s="35">
        <v>15.3</v>
      </c>
      <c r="K19" s="35">
        <v>14.1</v>
      </c>
      <c r="L19" s="35">
        <v>28.2</v>
      </c>
      <c r="M19" s="35">
        <v>17.600000000000001</v>
      </c>
      <c r="N19" s="35">
        <v>20</v>
      </c>
      <c r="O19" s="35">
        <v>10.6</v>
      </c>
      <c r="P19" s="35">
        <v>29.4</v>
      </c>
      <c r="Q19" s="35">
        <v>25.9</v>
      </c>
      <c r="R19" s="35">
        <v>24.7</v>
      </c>
      <c r="S19" s="35">
        <v>4.7</v>
      </c>
      <c r="T19" s="35">
        <v>5.9</v>
      </c>
      <c r="U19" s="35">
        <v>7.1</v>
      </c>
      <c r="V19" s="35">
        <v>35.299999999999997</v>
      </c>
    </row>
    <row r="20" spans="2:22" ht="15.75" customHeight="1" x14ac:dyDescent="0.15">
      <c r="B20" s="116"/>
      <c r="C20" s="162" t="s">
        <v>433</v>
      </c>
      <c r="D20" s="16">
        <v>147</v>
      </c>
      <c r="E20" s="46">
        <v>35</v>
      </c>
      <c r="F20" s="28">
        <v>37</v>
      </c>
      <c r="G20" s="28">
        <v>27</v>
      </c>
      <c r="H20" s="28">
        <v>39</v>
      </c>
      <c r="I20" s="28">
        <v>22</v>
      </c>
      <c r="J20" s="28">
        <v>35</v>
      </c>
      <c r="K20" s="28">
        <v>32</v>
      </c>
      <c r="L20" s="28">
        <v>46</v>
      </c>
      <c r="M20" s="28">
        <v>38</v>
      </c>
      <c r="N20" s="28">
        <v>42</v>
      </c>
      <c r="O20" s="28">
        <v>14</v>
      </c>
      <c r="P20" s="28">
        <v>39</v>
      </c>
      <c r="Q20" s="28">
        <v>35</v>
      </c>
      <c r="R20" s="28">
        <v>26</v>
      </c>
      <c r="S20" s="28">
        <v>6</v>
      </c>
      <c r="T20" s="28">
        <v>7</v>
      </c>
      <c r="U20" s="28">
        <v>6</v>
      </c>
      <c r="V20" s="28">
        <v>46</v>
      </c>
    </row>
    <row r="21" spans="2:22" ht="15.75" customHeight="1" x14ac:dyDescent="0.15">
      <c r="B21" s="116"/>
      <c r="C21" s="162"/>
      <c r="D21" s="71">
        <v>100</v>
      </c>
      <c r="E21" s="97">
        <v>23.8</v>
      </c>
      <c r="F21" s="35">
        <v>25.2</v>
      </c>
      <c r="G21" s="35">
        <v>18.399999999999999</v>
      </c>
      <c r="H21" s="35">
        <v>26.5</v>
      </c>
      <c r="I21" s="35">
        <v>15</v>
      </c>
      <c r="J21" s="35">
        <v>23.8</v>
      </c>
      <c r="K21" s="35">
        <v>21.8</v>
      </c>
      <c r="L21" s="35">
        <v>31.3</v>
      </c>
      <c r="M21" s="35">
        <v>25.9</v>
      </c>
      <c r="N21" s="35">
        <v>28.6</v>
      </c>
      <c r="O21" s="35">
        <v>9.5</v>
      </c>
      <c r="P21" s="35">
        <v>26.5</v>
      </c>
      <c r="Q21" s="35">
        <v>23.8</v>
      </c>
      <c r="R21" s="35">
        <v>17.7</v>
      </c>
      <c r="S21" s="35">
        <v>4.0999999999999996</v>
      </c>
      <c r="T21" s="35">
        <v>4.8</v>
      </c>
      <c r="U21" s="35">
        <v>4.0999999999999996</v>
      </c>
      <c r="V21" s="35">
        <v>31.3</v>
      </c>
    </row>
    <row r="22" spans="2:22" ht="15.75" customHeight="1" x14ac:dyDescent="0.15">
      <c r="B22" s="116"/>
      <c r="C22" s="164" t="s">
        <v>434</v>
      </c>
      <c r="D22" s="72">
        <v>260</v>
      </c>
      <c r="E22" s="46">
        <v>57</v>
      </c>
      <c r="F22" s="28">
        <v>63</v>
      </c>
      <c r="G22" s="28">
        <v>45</v>
      </c>
      <c r="H22" s="28">
        <v>75</v>
      </c>
      <c r="I22" s="28">
        <v>39</v>
      </c>
      <c r="J22" s="28">
        <v>49</v>
      </c>
      <c r="K22" s="28">
        <v>56</v>
      </c>
      <c r="L22" s="28">
        <v>78</v>
      </c>
      <c r="M22" s="28">
        <v>51</v>
      </c>
      <c r="N22" s="28">
        <v>81</v>
      </c>
      <c r="O22" s="28">
        <v>23</v>
      </c>
      <c r="P22" s="28">
        <v>69</v>
      </c>
      <c r="Q22" s="28">
        <v>66</v>
      </c>
      <c r="R22" s="28">
        <v>54</v>
      </c>
      <c r="S22" s="28">
        <v>8</v>
      </c>
      <c r="T22" s="28">
        <v>4</v>
      </c>
      <c r="U22" s="28">
        <v>12</v>
      </c>
      <c r="V22" s="28">
        <v>89</v>
      </c>
    </row>
    <row r="23" spans="2:22" ht="15.75" customHeight="1" x14ac:dyDescent="0.15">
      <c r="B23" s="116"/>
      <c r="C23" s="163"/>
      <c r="D23" s="33">
        <v>100</v>
      </c>
      <c r="E23" s="97">
        <v>21.9</v>
      </c>
      <c r="F23" s="35">
        <v>24.2</v>
      </c>
      <c r="G23" s="35">
        <v>17.3</v>
      </c>
      <c r="H23" s="35">
        <v>28.8</v>
      </c>
      <c r="I23" s="35">
        <v>15</v>
      </c>
      <c r="J23" s="35">
        <v>18.8</v>
      </c>
      <c r="K23" s="35">
        <v>21.5</v>
      </c>
      <c r="L23" s="35">
        <v>30</v>
      </c>
      <c r="M23" s="35">
        <v>19.600000000000001</v>
      </c>
      <c r="N23" s="35">
        <v>31.2</v>
      </c>
      <c r="O23" s="35">
        <v>8.8000000000000007</v>
      </c>
      <c r="P23" s="35">
        <v>26.5</v>
      </c>
      <c r="Q23" s="35">
        <v>25.4</v>
      </c>
      <c r="R23" s="35">
        <v>20.8</v>
      </c>
      <c r="S23" s="35">
        <v>3.1</v>
      </c>
      <c r="T23" s="35">
        <v>1.5</v>
      </c>
      <c r="U23" s="35">
        <v>4.5999999999999996</v>
      </c>
      <c r="V23" s="35">
        <v>34.200000000000003</v>
      </c>
    </row>
    <row r="24" spans="2:22" ht="15.75" customHeight="1" x14ac:dyDescent="0.15">
      <c r="B24" s="116"/>
      <c r="C24" s="162" t="s">
        <v>435</v>
      </c>
      <c r="D24" s="16">
        <v>464</v>
      </c>
      <c r="E24" s="46">
        <v>112</v>
      </c>
      <c r="F24" s="28">
        <v>128</v>
      </c>
      <c r="G24" s="28">
        <v>92</v>
      </c>
      <c r="H24" s="28">
        <v>135</v>
      </c>
      <c r="I24" s="28">
        <v>72</v>
      </c>
      <c r="J24" s="28">
        <v>77</v>
      </c>
      <c r="K24" s="28">
        <v>86</v>
      </c>
      <c r="L24" s="28">
        <v>131</v>
      </c>
      <c r="M24" s="28">
        <v>104</v>
      </c>
      <c r="N24" s="28">
        <v>173</v>
      </c>
      <c r="O24" s="28">
        <v>49</v>
      </c>
      <c r="P24" s="28">
        <v>141</v>
      </c>
      <c r="Q24" s="28">
        <v>127</v>
      </c>
      <c r="R24" s="28">
        <v>110</v>
      </c>
      <c r="S24" s="28">
        <v>32</v>
      </c>
      <c r="T24" s="28">
        <v>20</v>
      </c>
      <c r="U24" s="28">
        <v>18</v>
      </c>
      <c r="V24" s="28">
        <v>127</v>
      </c>
    </row>
    <row r="25" spans="2:22" ht="15.75" customHeight="1" x14ac:dyDescent="0.15">
      <c r="B25" s="116"/>
      <c r="C25" s="162"/>
      <c r="D25" s="71">
        <v>100</v>
      </c>
      <c r="E25" s="97">
        <v>24.1</v>
      </c>
      <c r="F25" s="35">
        <v>27.6</v>
      </c>
      <c r="G25" s="35">
        <v>19.8</v>
      </c>
      <c r="H25" s="35">
        <v>29.1</v>
      </c>
      <c r="I25" s="35">
        <v>15.5</v>
      </c>
      <c r="J25" s="35">
        <v>16.600000000000001</v>
      </c>
      <c r="K25" s="35">
        <v>18.5</v>
      </c>
      <c r="L25" s="35">
        <v>28.2</v>
      </c>
      <c r="M25" s="35">
        <v>22.4</v>
      </c>
      <c r="N25" s="35">
        <v>37.299999999999997</v>
      </c>
      <c r="O25" s="35">
        <v>10.6</v>
      </c>
      <c r="P25" s="35">
        <v>30.4</v>
      </c>
      <c r="Q25" s="35">
        <v>27.4</v>
      </c>
      <c r="R25" s="35">
        <v>23.7</v>
      </c>
      <c r="S25" s="35">
        <v>6.9</v>
      </c>
      <c r="T25" s="35">
        <v>4.3</v>
      </c>
      <c r="U25" s="35">
        <v>3.9</v>
      </c>
      <c r="V25" s="35">
        <v>27.4</v>
      </c>
    </row>
    <row r="26" spans="2:22" ht="15.75" customHeight="1" x14ac:dyDescent="0.15">
      <c r="B26" s="116"/>
      <c r="C26" s="164" t="s">
        <v>436</v>
      </c>
      <c r="D26" s="72">
        <v>474</v>
      </c>
      <c r="E26" s="46">
        <v>162</v>
      </c>
      <c r="F26" s="28">
        <v>170</v>
      </c>
      <c r="G26" s="28">
        <v>102</v>
      </c>
      <c r="H26" s="28">
        <v>158</v>
      </c>
      <c r="I26" s="28">
        <v>84</v>
      </c>
      <c r="J26" s="28">
        <v>112</v>
      </c>
      <c r="K26" s="28">
        <v>114</v>
      </c>
      <c r="L26" s="28">
        <v>127</v>
      </c>
      <c r="M26" s="28">
        <v>111</v>
      </c>
      <c r="N26" s="28">
        <v>193</v>
      </c>
      <c r="O26" s="28">
        <v>60</v>
      </c>
      <c r="P26" s="28">
        <v>169</v>
      </c>
      <c r="Q26" s="28">
        <v>136</v>
      </c>
      <c r="R26" s="28">
        <v>116</v>
      </c>
      <c r="S26" s="28">
        <v>25</v>
      </c>
      <c r="T26" s="28">
        <v>20</v>
      </c>
      <c r="U26" s="28">
        <v>22</v>
      </c>
      <c r="V26" s="28">
        <v>104</v>
      </c>
    </row>
    <row r="27" spans="2:22" ht="15.75" customHeight="1" x14ac:dyDescent="0.15">
      <c r="B27" s="118"/>
      <c r="C27" s="165"/>
      <c r="D27" s="18">
        <v>100</v>
      </c>
      <c r="E27" s="68">
        <v>34.200000000000003</v>
      </c>
      <c r="F27" s="11">
        <v>35.9</v>
      </c>
      <c r="G27" s="11">
        <v>21.5</v>
      </c>
      <c r="H27" s="11">
        <v>33.299999999999997</v>
      </c>
      <c r="I27" s="11">
        <v>17.7</v>
      </c>
      <c r="J27" s="11">
        <v>23.6</v>
      </c>
      <c r="K27" s="11">
        <v>24.1</v>
      </c>
      <c r="L27" s="11">
        <v>26.8</v>
      </c>
      <c r="M27" s="11">
        <v>23.4</v>
      </c>
      <c r="N27" s="11">
        <v>40.700000000000003</v>
      </c>
      <c r="O27" s="11">
        <v>12.7</v>
      </c>
      <c r="P27" s="11">
        <v>35.700000000000003</v>
      </c>
      <c r="Q27" s="11">
        <v>28.7</v>
      </c>
      <c r="R27" s="11">
        <v>24.5</v>
      </c>
      <c r="S27" s="11">
        <v>5.3</v>
      </c>
      <c r="T27" s="11">
        <v>4.2</v>
      </c>
      <c r="U27" s="11">
        <v>4.5999999999999996</v>
      </c>
      <c r="V27" s="11">
        <v>21.9</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V9">
    <cfRule type="top10" dxfId="722" priority="19" rank="1"/>
  </conditionalFormatting>
  <conditionalFormatting sqref="E11:V11">
    <cfRule type="top10" dxfId="721" priority="9" rank="1"/>
  </conditionalFormatting>
  <conditionalFormatting sqref="E13:V13">
    <cfRule type="top10" dxfId="720" priority="8" rank="1"/>
  </conditionalFormatting>
  <conditionalFormatting sqref="E15:V15">
    <cfRule type="top10" dxfId="719" priority="7" rank="1"/>
  </conditionalFormatting>
  <conditionalFormatting sqref="E17:V17">
    <cfRule type="top10" dxfId="718" priority="6" rank="1"/>
  </conditionalFormatting>
  <conditionalFormatting sqref="E19:V19">
    <cfRule type="top10" dxfId="717" priority="5" rank="1"/>
  </conditionalFormatting>
  <conditionalFormatting sqref="E21:V21">
    <cfRule type="top10" dxfId="716" priority="4" rank="1"/>
  </conditionalFormatting>
  <conditionalFormatting sqref="E23:V23">
    <cfRule type="top10" dxfId="715" priority="3" rank="1"/>
  </conditionalFormatting>
  <conditionalFormatting sqref="E25:V25">
    <cfRule type="top10" dxfId="714" priority="2" rank="1"/>
  </conditionalFormatting>
  <conditionalFormatting sqref="E27:V27">
    <cfRule type="top10" dxfId="713" priority="1" rank="1"/>
  </conditionalFormatting>
  <pageMargins left="0.7" right="0.7" top="0.75" bottom="0.75" header="0.3" footer="0.3"/>
  <pageSetup paperSize="9" scale="68" orientation="landscape" r:id="rId1"/>
  <headerFooter>
    <oddFooter>&amp;C&amp;P</oddFooter>
  </headerFooter>
</worksheet>
</file>

<file path=xl/worksheets/sheet2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4" ht="15.75" customHeight="1" x14ac:dyDescent="0.15">
      <c r="B2" s="1" t="s">
        <v>785</v>
      </c>
    </row>
    <row r="3" spans="2:14" ht="15.75" customHeight="1" x14ac:dyDescent="0.15">
      <c r="B3" s="1" t="s">
        <v>786</v>
      </c>
    </row>
    <row r="4" spans="2:14" ht="15.75" customHeight="1" x14ac:dyDescent="0.15">
      <c r="B4" s="1" t="s">
        <v>800</v>
      </c>
    </row>
    <row r="5" spans="2:14" ht="15.75" customHeight="1" x14ac:dyDescent="0.15">
      <c r="B5" s="1" t="s">
        <v>789</v>
      </c>
    </row>
    <row r="6" spans="2:14" ht="4.5" customHeight="1" x14ac:dyDescent="0.15">
      <c r="B6" s="12"/>
      <c r="C6" s="6"/>
      <c r="D6" s="15"/>
      <c r="E6" s="73"/>
      <c r="F6" s="13"/>
      <c r="G6" s="13"/>
      <c r="H6" s="13"/>
      <c r="I6" s="13"/>
      <c r="J6" s="13"/>
      <c r="K6" s="13"/>
      <c r="L6" s="13"/>
      <c r="M6" s="13"/>
      <c r="N6" s="13"/>
    </row>
    <row r="7" spans="2:14" s="2" customFormat="1" ht="118.5" customHeight="1" thickBot="1" x14ac:dyDescent="0.2">
      <c r="B7" s="25"/>
      <c r="C7" s="5" t="s">
        <v>427</v>
      </c>
      <c r="D7" s="19" t="s">
        <v>52</v>
      </c>
      <c r="E7" s="22" t="s">
        <v>829</v>
      </c>
      <c r="F7" s="23" t="s">
        <v>111</v>
      </c>
      <c r="G7" s="23" t="s">
        <v>112</v>
      </c>
      <c r="H7" s="23" t="s">
        <v>16</v>
      </c>
      <c r="I7" s="23" t="s">
        <v>15</v>
      </c>
      <c r="J7" s="23" t="s">
        <v>113</v>
      </c>
      <c r="K7" s="23" t="s">
        <v>114</v>
      </c>
      <c r="L7" s="23" t="s">
        <v>115</v>
      </c>
      <c r="M7" s="23" t="s">
        <v>116</v>
      </c>
      <c r="N7" s="23" t="s">
        <v>53</v>
      </c>
    </row>
    <row r="8" spans="2:14" ht="15.75" customHeight="1" thickTop="1" x14ac:dyDescent="0.15">
      <c r="B8" s="108" t="s">
        <v>428</v>
      </c>
      <c r="C8" s="109"/>
      <c r="D8" s="16">
        <v>1537</v>
      </c>
      <c r="E8" s="46">
        <v>243</v>
      </c>
      <c r="F8" s="28">
        <v>62</v>
      </c>
      <c r="G8" s="28">
        <v>62</v>
      </c>
      <c r="H8" s="28">
        <v>68</v>
      </c>
      <c r="I8" s="28">
        <v>276</v>
      </c>
      <c r="J8" s="28">
        <v>85</v>
      </c>
      <c r="K8" s="28">
        <v>50</v>
      </c>
      <c r="L8" s="28">
        <v>226</v>
      </c>
      <c r="M8" s="28">
        <v>139</v>
      </c>
      <c r="N8" s="28">
        <v>856</v>
      </c>
    </row>
    <row r="9" spans="2:14" ht="15.75" customHeight="1" x14ac:dyDescent="0.15">
      <c r="B9" s="110"/>
      <c r="C9" s="111"/>
      <c r="D9" s="18">
        <v>100</v>
      </c>
      <c r="E9" s="68">
        <v>15.8</v>
      </c>
      <c r="F9" s="11">
        <v>4</v>
      </c>
      <c r="G9" s="11">
        <v>4</v>
      </c>
      <c r="H9" s="11">
        <v>4.4000000000000004</v>
      </c>
      <c r="I9" s="11">
        <v>18</v>
      </c>
      <c r="J9" s="11">
        <v>5.5</v>
      </c>
      <c r="K9" s="11">
        <v>3.3</v>
      </c>
      <c r="L9" s="11">
        <v>14.7</v>
      </c>
      <c r="M9" s="11">
        <v>9</v>
      </c>
      <c r="N9" s="11">
        <v>55.7</v>
      </c>
    </row>
    <row r="10" spans="2:14" ht="15.75" customHeight="1" x14ac:dyDescent="0.15">
      <c r="B10" s="117" t="s">
        <v>429</v>
      </c>
      <c r="C10" s="166" t="s">
        <v>2</v>
      </c>
      <c r="D10" s="17">
        <v>426</v>
      </c>
      <c r="E10" s="69">
        <v>79</v>
      </c>
      <c r="F10" s="10">
        <v>20</v>
      </c>
      <c r="G10" s="10">
        <v>19</v>
      </c>
      <c r="H10" s="10">
        <v>18</v>
      </c>
      <c r="I10" s="10">
        <v>79</v>
      </c>
      <c r="J10" s="10">
        <v>24</v>
      </c>
      <c r="K10" s="10">
        <v>15</v>
      </c>
      <c r="L10" s="10">
        <v>64</v>
      </c>
      <c r="M10" s="10">
        <v>42</v>
      </c>
      <c r="N10" s="10">
        <v>226</v>
      </c>
    </row>
    <row r="11" spans="2:14" ht="15.75" customHeight="1" x14ac:dyDescent="0.15">
      <c r="B11" s="116"/>
      <c r="C11" s="163"/>
      <c r="D11" s="33">
        <v>100</v>
      </c>
      <c r="E11" s="49">
        <v>18.5</v>
      </c>
      <c r="F11" s="35">
        <v>4.7</v>
      </c>
      <c r="G11" s="35">
        <v>4.5</v>
      </c>
      <c r="H11" s="35">
        <v>4.2</v>
      </c>
      <c r="I11" s="35">
        <v>18.5</v>
      </c>
      <c r="J11" s="35">
        <v>5.6</v>
      </c>
      <c r="K11" s="35">
        <v>3.5</v>
      </c>
      <c r="L11" s="35">
        <v>15</v>
      </c>
      <c r="M11" s="35">
        <v>9.9</v>
      </c>
      <c r="N11" s="35">
        <v>53.1</v>
      </c>
    </row>
    <row r="12" spans="2:14" ht="15.75" customHeight="1" x14ac:dyDescent="0.15">
      <c r="B12" s="116"/>
      <c r="C12" s="162" t="s">
        <v>3</v>
      </c>
      <c r="D12" s="16">
        <v>1097</v>
      </c>
      <c r="E12" s="46">
        <v>162</v>
      </c>
      <c r="F12" s="28">
        <v>42</v>
      </c>
      <c r="G12" s="28">
        <v>43</v>
      </c>
      <c r="H12" s="28">
        <v>50</v>
      </c>
      <c r="I12" s="28">
        <v>197</v>
      </c>
      <c r="J12" s="28">
        <v>61</v>
      </c>
      <c r="K12" s="28">
        <v>35</v>
      </c>
      <c r="L12" s="28">
        <v>161</v>
      </c>
      <c r="M12" s="28">
        <v>95</v>
      </c>
      <c r="N12" s="28">
        <v>621</v>
      </c>
    </row>
    <row r="13" spans="2:14" ht="15.75" customHeight="1" x14ac:dyDescent="0.15">
      <c r="B13" s="118"/>
      <c r="C13" s="165"/>
      <c r="D13" s="18">
        <v>100</v>
      </c>
      <c r="E13" s="68">
        <v>14.8</v>
      </c>
      <c r="F13" s="11">
        <v>3.8</v>
      </c>
      <c r="G13" s="11">
        <v>3.9</v>
      </c>
      <c r="H13" s="11">
        <v>4.5999999999999996</v>
      </c>
      <c r="I13" s="11">
        <v>18</v>
      </c>
      <c r="J13" s="11">
        <v>5.6</v>
      </c>
      <c r="K13" s="11">
        <v>3.2</v>
      </c>
      <c r="L13" s="11">
        <v>14.7</v>
      </c>
      <c r="M13" s="11">
        <v>8.6999999999999993</v>
      </c>
      <c r="N13" s="11">
        <v>56.6</v>
      </c>
    </row>
    <row r="14" spans="2:14" ht="15.75" customHeight="1" x14ac:dyDescent="0.15">
      <c r="B14" s="117" t="s">
        <v>784</v>
      </c>
      <c r="C14" s="166" t="s">
        <v>430</v>
      </c>
      <c r="D14" s="17">
        <v>15</v>
      </c>
      <c r="E14" s="69">
        <v>4</v>
      </c>
      <c r="F14" s="10">
        <v>1</v>
      </c>
      <c r="G14" s="10">
        <v>0</v>
      </c>
      <c r="H14" s="10">
        <v>0</v>
      </c>
      <c r="I14" s="10">
        <v>4</v>
      </c>
      <c r="J14" s="10">
        <v>1</v>
      </c>
      <c r="K14" s="10">
        <v>1</v>
      </c>
      <c r="L14" s="10">
        <v>3</v>
      </c>
      <c r="M14" s="10">
        <v>1</v>
      </c>
      <c r="N14" s="10">
        <v>7</v>
      </c>
    </row>
    <row r="15" spans="2:14" ht="15.75" customHeight="1" x14ac:dyDescent="0.15">
      <c r="B15" s="116"/>
      <c r="C15" s="163"/>
      <c r="D15" s="33">
        <v>100</v>
      </c>
      <c r="E15" s="49">
        <v>26.7</v>
      </c>
      <c r="F15" s="35">
        <v>6.7</v>
      </c>
      <c r="G15" s="35">
        <v>0</v>
      </c>
      <c r="H15" s="35">
        <v>0</v>
      </c>
      <c r="I15" s="35">
        <v>26.7</v>
      </c>
      <c r="J15" s="35">
        <v>6.7</v>
      </c>
      <c r="K15" s="35">
        <v>6.7</v>
      </c>
      <c r="L15" s="35">
        <v>20</v>
      </c>
      <c r="M15" s="35">
        <v>6.7</v>
      </c>
      <c r="N15" s="35">
        <v>46.7</v>
      </c>
    </row>
    <row r="16" spans="2:14" ht="15.75" customHeight="1" x14ac:dyDescent="0.15">
      <c r="B16" s="116"/>
      <c r="C16" s="162" t="s">
        <v>431</v>
      </c>
      <c r="D16" s="16">
        <v>51</v>
      </c>
      <c r="E16" s="46">
        <v>12</v>
      </c>
      <c r="F16" s="28">
        <v>3</v>
      </c>
      <c r="G16" s="28">
        <v>3</v>
      </c>
      <c r="H16" s="28">
        <v>2</v>
      </c>
      <c r="I16" s="28">
        <v>6</v>
      </c>
      <c r="J16" s="28">
        <v>4</v>
      </c>
      <c r="K16" s="28">
        <v>2</v>
      </c>
      <c r="L16" s="28">
        <v>7</v>
      </c>
      <c r="M16" s="28">
        <v>0</v>
      </c>
      <c r="N16" s="28">
        <v>34</v>
      </c>
    </row>
    <row r="17" spans="2:14" ht="15.75" customHeight="1" x14ac:dyDescent="0.15">
      <c r="B17" s="116"/>
      <c r="C17" s="162"/>
      <c r="D17" s="71">
        <v>100</v>
      </c>
      <c r="E17" s="70">
        <v>23.5</v>
      </c>
      <c r="F17" s="36">
        <v>5.9</v>
      </c>
      <c r="G17" s="36">
        <v>5.9</v>
      </c>
      <c r="H17" s="36">
        <v>3.9</v>
      </c>
      <c r="I17" s="36">
        <v>11.8</v>
      </c>
      <c r="J17" s="36">
        <v>7.8</v>
      </c>
      <c r="K17" s="36">
        <v>3.9</v>
      </c>
      <c r="L17" s="36">
        <v>13.7</v>
      </c>
      <c r="M17" s="36">
        <v>0</v>
      </c>
      <c r="N17" s="36">
        <v>66.7</v>
      </c>
    </row>
    <row r="18" spans="2:14" ht="15.75" customHeight="1" x14ac:dyDescent="0.15">
      <c r="B18" s="116"/>
      <c r="C18" s="164" t="s">
        <v>432</v>
      </c>
      <c r="D18" s="72">
        <v>85</v>
      </c>
      <c r="E18" s="50">
        <v>12</v>
      </c>
      <c r="F18" s="38">
        <v>3</v>
      </c>
      <c r="G18" s="38">
        <v>8</v>
      </c>
      <c r="H18" s="38">
        <v>7</v>
      </c>
      <c r="I18" s="38">
        <v>18</v>
      </c>
      <c r="J18" s="38">
        <v>6</v>
      </c>
      <c r="K18" s="38">
        <v>4</v>
      </c>
      <c r="L18" s="38">
        <v>12</v>
      </c>
      <c r="M18" s="38">
        <v>4</v>
      </c>
      <c r="N18" s="38">
        <v>53</v>
      </c>
    </row>
    <row r="19" spans="2:14" ht="15.75" customHeight="1" x14ac:dyDescent="0.15">
      <c r="B19" s="116"/>
      <c r="C19" s="163"/>
      <c r="D19" s="33">
        <v>100</v>
      </c>
      <c r="E19" s="49">
        <v>14.1</v>
      </c>
      <c r="F19" s="35">
        <v>3.5</v>
      </c>
      <c r="G19" s="35">
        <v>9.4</v>
      </c>
      <c r="H19" s="35">
        <v>8.1999999999999993</v>
      </c>
      <c r="I19" s="35">
        <v>21.2</v>
      </c>
      <c r="J19" s="35">
        <v>7.1</v>
      </c>
      <c r="K19" s="35">
        <v>4.7</v>
      </c>
      <c r="L19" s="35">
        <v>14.1</v>
      </c>
      <c r="M19" s="35">
        <v>4.7</v>
      </c>
      <c r="N19" s="35">
        <v>62.4</v>
      </c>
    </row>
    <row r="20" spans="2:14" ht="15.75" customHeight="1" x14ac:dyDescent="0.15">
      <c r="B20" s="116"/>
      <c r="C20" s="162" t="s">
        <v>433</v>
      </c>
      <c r="D20" s="16">
        <v>147</v>
      </c>
      <c r="E20" s="46">
        <v>23</v>
      </c>
      <c r="F20" s="28">
        <v>5</v>
      </c>
      <c r="G20" s="28">
        <v>2</v>
      </c>
      <c r="H20" s="28">
        <v>8</v>
      </c>
      <c r="I20" s="28">
        <v>19</v>
      </c>
      <c r="J20" s="28">
        <v>9</v>
      </c>
      <c r="K20" s="28">
        <v>6</v>
      </c>
      <c r="L20" s="28">
        <v>30</v>
      </c>
      <c r="M20" s="28">
        <v>12</v>
      </c>
      <c r="N20" s="28">
        <v>83</v>
      </c>
    </row>
    <row r="21" spans="2:14" ht="15.75" customHeight="1" x14ac:dyDescent="0.15">
      <c r="B21" s="116"/>
      <c r="C21" s="162"/>
      <c r="D21" s="71">
        <v>100</v>
      </c>
      <c r="E21" s="70">
        <v>15.6</v>
      </c>
      <c r="F21" s="36">
        <v>3.4</v>
      </c>
      <c r="G21" s="36">
        <v>1.4</v>
      </c>
      <c r="H21" s="36">
        <v>5.4</v>
      </c>
      <c r="I21" s="36">
        <v>12.9</v>
      </c>
      <c r="J21" s="36">
        <v>6.1</v>
      </c>
      <c r="K21" s="36">
        <v>4.0999999999999996</v>
      </c>
      <c r="L21" s="36">
        <v>20.399999999999999</v>
      </c>
      <c r="M21" s="36">
        <v>8.1999999999999993</v>
      </c>
      <c r="N21" s="36">
        <v>56.5</v>
      </c>
    </row>
    <row r="22" spans="2:14" ht="15.75" customHeight="1" x14ac:dyDescent="0.15">
      <c r="B22" s="116"/>
      <c r="C22" s="164" t="s">
        <v>434</v>
      </c>
      <c r="D22" s="72">
        <v>260</v>
      </c>
      <c r="E22" s="50">
        <v>38</v>
      </c>
      <c r="F22" s="38">
        <v>13</v>
      </c>
      <c r="G22" s="38">
        <v>9</v>
      </c>
      <c r="H22" s="38">
        <v>10</v>
      </c>
      <c r="I22" s="38">
        <v>39</v>
      </c>
      <c r="J22" s="38">
        <v>13</v>
      </c>
      <c r="K22" s="38">
        <v>7</v>
      </c>
      <c r="L22" s="38">
        <v>33</v>
      </c>
      <c r="M22" s="38">
        <v>28</v>
      </c>
      <c r="N22" s="38">
        <v>149</v>
      </c>
    </row>
    <row r="23" spans="2:14" ht="15.75" customHeight="1" x14ac:dyDescent="0.15">
      <c r="B23" s="116"/>
      <c r="C23" s="163"/>
      <c r="D23" s="33">
        <v>100</v>
      </c>
      <c r="E23" s="49">
        <v>14.6</v>
      </c>
      <c r="F23" s="35">
        <v>5</v>
      </c>
      <c r="G23" s="35">
        <v>3.5</v>
      </c>
      <c r="H23" s="35">
        <v>3.8</v>
      </c>
      <c r="I23" s="35">
        <v>15</v>
      </c>
      <c r="J23" s="35">
        <v>5</v>
      </c>
      <c r="K23" s="35">
        <v>2.7</v>
      </c>
      <c r="L23" s="35">
        <v>12.7</v>
      </c>
      <c r="M23" s="35">
        <v>10.8</v>
      </c>
      <c r="N23" s="35">
        <v>57.3</v>
      </c>
    </row>
    <row r="24" spans="2:14" ht="15.75" customHeight="1" x14ac:dyDescent="0.15">
      <c r="B24" s="116"/>
      <c r="C24" s="162" t="s">
        <v>435</v>
      </c>
      <c r="D24" s="16">
        <v>464</v>
      </c>
      <c r="E24" s="46">
        <v>68</v>
      </c>
      <c r="F24" s="28">
        <v>18</v>
      </c>
      <c r="G24" s="28">
        <v>12</v>
      </c>
      <c r="H24" s="28">
        <v>15</v>
      </c>
      <c r="I24" s="28">
        <v>88</v>
      </c>
      <c r="J24" s="28">
        <v>27</v>
      </c>
      <c r="K24" s="28">
        <v>17</v>
      </c>
      <c r="L24" s="28">
        <v>79</v>
      </c>
      <c r="M24" s="28">
        <v>52</v>
      </c>
      <c r="N24" s="28">
        <v>247</v>
      </c>
    </row>
    <row r="25" spans="2:14" ht="15.75" customHeight="1" x14ac:dyDescent="0.15">
      <c r="B25" s="116"/>
      <c r="C25" s="162"/>
      <c r="D25" s="71">
        <v>100</v>
      </c>
      <c r="E25" s="70">
        <v>14.7</v>
      </c>
      <c r="F25" s="36">
        <v>3.9</v>
      </c>
      <c r="G25" s="36">
        <v>2.6</v>
      </c>
      <c r="H25" s="36">
        <v>3.2</v>
      </c>
      <c r="I25" s="36">
        <v>19</v>
      </c>
      <c r="J25" s="36">
        <v>5.8</v>
      </c>
      <c r="K25" s="36">
        <v>3.7</v>
      </c>
      <c r="L25" s="36">
        <v>17</v>
      </c>
      <c r="M25" s="36">
        <v>11.2</v>
      </c>
      <c r="N25" s="36">
        <v>53.2</v>
      </c>
    </row>
    <row r="26" spans="2:14" ht="15.75" customHeight="1" x14ac:dyDescent="0.15">
      <c r="B26" s="116"/>
      <c r="C26" s="164" t="s">
        <v>436</v>
      </c>
      <c r="D26" s="72">
        <v>474</v>
      </c>
      <c r="E26" s="50">
        <v>83</v>
      </c>
      <c r="F26" s="38">
        <v>19</v>
      </c>
      <c r="G26" s="38">
        <v>28</v>
      </c>
      <c r="H26" s="38">
        <v>26</v>
      </c>
      <c r="I26" s="38">
        <v>102</v>
      </c>
      <c r="J26" s="38">
        <v>23</v>
      </c>
      <c r="K26" s="38">
        <v>13</v>
      </c>
      <c r="L26" s="38">
        <v>59</v>
      </c>
      <c r="M26" s="38">
        <v>39</v>
      </c>
      <c r="N26" s="38">
        <v>252</v>
      </c>
    </row>
    <row r="27" spans="2:14" ht="15.75" customHeight="1" x14ac:dyDescent="0.15">
      <c r="B27" s="118"/>
      <c r="C27" s="165"/>
      <c r="D27" s="18">
        <v>100</v>
      </c>
      <c r="E27" s="68">
        <v>17.5</v>
      </c>
      <c r="F27" s="11">
        <v>4</v>
      </c>
      <c r="G27" s="11">
        <v>5.9</v>
      </c>
      <c r="H27" s="11">
        <v>5.5</v>
      </c>
      <c r="I27" s="11">
        <v>21.5</v>
      </c>
      <c r="J27" s="11">
        <v>4.9000000000000004</v>
      </c>
      <c r="K27" s="11">
        <v>2.7</v>
      </c>
      <c r="L27" s="11">
        <v>12.4</v>
      </c>
      <c r="M27" s="11">
        <v>8.1999999999999993</v>
      </c>
      <c r="N27" s="11">
        <v>53.2</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N9">
    <cfRule type="top10" dxfId="712" priority="1541" rank="1"/>
  </conditionalFormatting>
  <conditionalFormatting sqref="E11:N11">
    <cfRule type="top10" dxfId="711" priority="1542" rank="1"/>
  </conditionalFormatting>
  <conditionalFormatting sqref="E13:N13">
    <cfRule type="top10" dxfId="710" priority="1543" rank="1"/>
  </conditionalFormatting>
  <conditionalFormatting sqref="E15:N15">
    <cfRule type="top10" dxfId="709" priority="1544" rank="1"/>
  </conditionalFormatting>
  <conditionalFormatting sqref="E17:N17">
    <cfRule type="top10" dxfId="708" priority="1545" rank="1"/>
  </conditionalFormatting>
  <conditionalFormatting sqref="E19:N19">
    <cfRule type="top10" dxfId="707" priority="1546" rank="1"/>
  </conditionalFormatting>
  <conditionalFormatting sqref="E21:N21">
    <cfRule type="top10" dxfId="706" priority="1547" rank="1"/>
  </conditionalFormatting>
  <conditionalFormatting sqref="E23:N23">
    <cfRule type="top10" dxfId="705" priority="1548" rank="1"/>
  </conditionalFormatting>
  <conditionalFormatting sqref="E25:N25">
    <cfRule type="top10" dxfId="704" priority="1549" rank="1"/>
  </conditionalFormatting>
  <conditionalFormatting sqref="E27:N27">
    <cfRule type="top10" dxfId="703" priority="1550" rank="1"/>
  </conditionalFormatting>
  <pageMargins left="0.7" right="0.7" top="0.75" bottom="0.75" header="0.3" footer="0.3"/>
  <pageSetup paperSize="9" orientation="landscape"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18" ht="15.75" customHeight="1" x14ac:dyDescent="0.15">
      <c r="B2" s="1" t="s">
        <v>49</v>
      </c>
    </row>
    <row r="3" spans="2:18" ht="15.75" customHeight="1" x14ac:dyDescent="0.15">
      <c r="B3" s="1" t="s">
        <v>50</v>
      </c>
    </row>
    <row r="4" spans="2:18" ht="15.75" customHeight="1" x14ac:dyDescent="0.15">
      <c r="B4" s="3" t="s">
        <v>397</v>
      </c>
      <c r="C4" s="3"/>
      <c r="D4" s="3"/>
      <c r="E4" s="3"/>
      <c r="F4" s="3"/>
      <c r="G4" s="3"/>
      <c r="H4" s="3"/>
      <c r="I4" s="3"/>
      <c r="J4" s="3"/>
      <c r="K4" s="3"/>
      <c r="L4" s="3"/>
      <c r="M4" s="3"/>
      <c r="N4" s="3"/>
      <c r="O4" s="3"/>
      <c r="P4" s="3"/>
      <c r="Q4" s="3"/>
      <c r="R4" s="3"/>
    </row>
    <row r="5" spans="2:18" ht="15.75" customHeight="1" x14ac:dyDescent="0.15">
      <c r="B5" s="3" t="s">
        <v>51</v>
      </c>
      <c r="C5" s="3"/>
      <c r="D5" s="3"/>
      <c r="E5" s="3"/>
      <c r="F5" s="3"/>
      <c r="G5" s="3"/>
      <c r="H5" s="3"/>
      <c r="I5" s="3"/>
      <c r="J5" s="3"/>
      <c r="K5" s="3"/>
      <c r="L5" s="3"/>
      <c r="M5" s="3"/>
      <c r="N5" s="3"/>
      <c r="O5" s="3"/>
      <c r="P5" s="3"/>
      <c r="Q5" s="3"/>
      <c r="R5" s="3"/>
    </row>
    <row r="6" spans="2:18" ht="4.5" customHeight="1" x14ac:dyDescent="0.15">
      <c r="B6" s="12"/>
      <c r="C6" s="14"/>
      <c r="D6" s="15"/>
      <c r="E6" s="6"/>
      <c r="F6" s="13"/>
      <c r="G6" s="13"/>
      <c r="H6" s="13"/>
      <c r="I6" s="13"/>
      <c r="J6" s="13"/>
      <c r="K6" s="13"/>
      <c r="L6" s="13"/>
      <c r="M6" s="3"/>
      <c r="N6" s="3"/>
      <c r="O6" s="3"/>
      <c r="P6" s="3"/>
      <c r="Q6" s="3"/>
      <c r="R6" s="3"/>
    </row>
    <row r="7" spans="2:18" s="2" customFormat="1" ht="118.5" customHeight="1" thickBot="1" x14ac:dyDescent="0.2">
      <c r="B7" s="9"/>
      <c r="C7" s="5" t="s">
        <v>48</v>
      </c>
      <c r="D7" s="19" t="s">
        <v>52</v>
      </c>
      <c r="E7" s="22" t="s">
        <v>317</v>
      </c>
      <c r="F7" s="23" t="s">
        <v>105</v>
      </c>
      <c r="G7" s="23" t="s">
        <v>106</v>
      </c>
      <c r="H7" s="23" t="s">
        <v>107</v>
      </c>
      <c r="I7" s="23" t="s">
        <v>318</v>
      </c>
      <c r="J7" s="23" t="s">
        <v>44</v>
      </c>
      <c r="K7" s="23" t="s">
        <v>10</v>
      </c>
      <c r="L7" s="23" t="s">
        <v>53</v>
      </c>
      <c r="M7" s="4"/>
      <c r="N7" s="4"/>
      <c r="O7" s="4"/>
      <c r="P7" s="4"/>
      <c r="Q7" s="4"/>
      <c r="R7" s="4"/>
    </row>
    <row r="8" spans="2:18" ht="15.75" customHeight="1" thickTop="1" x14ac:dyDescent="0.15">
      <c r="B8" s="108" t="s">
        <v>54</v>
      </c>
      <c r="C8" s="109"/>
      <c r="D8" s="16">
        <v>745</v>
      </c>
      <c r="E8" s="7">
        <v>85</v>
      </c>
      <c r="F8" s="10">
        <v>229</v>
      </c>
      <c r="G8" s="10">
        <v>39</v>
      </c>
      <c r="H8" s="10">
        <v>192</v>
      </c>
      <c r="I8" s="10">
        <v>136</v>
      </c>
      <c r="J8" s="10">
        <v>45</v>
      </c>
      <c r="K8" s="10">
        <v>176</v>
      </c>
      <c r="L8" s="10">
        <v>116</v>
      </c>
      <c r="M8" s="3"/>
      <c r="N8" s="3"/>
      <c r="O8" s="3"/>
      <c r="P8" s="3"/>
      <c r="Q8" s="3"/>
      <c r="R8" s="3"/>
    </row>
    <row r="9" spans="2:18" ht="15.75" customHeight="1" x14ac:dyDescent="0.15">
      <c r="B9" s="110"/>
      <c r="C9" s="111"/>
      <c r="D9" s="18">
        <v>100</v>
      </c>
      <c r="E9" s="8">
        <v>11.4</v>
      </c>
      <c r="F9" s="11">
        <v>30.7</v>
      </c>
      <c r="G9" s="11">
        <v>5.2</v>
      </c>
      <c r="H9" s="11">
        <v>25.8</v>
      </c>
      <c r="I9" s="11">
        <v>18.3</v>
      </c>
      <c r="J9" s="11">
        <v>6</v>
      </c>
      <c r="K9" s="11">
        <v>23.6</v>
      </c>
      <c r="L9" s="11">
        <v>15.6</v>
      </c>
      <c r="M9" s="3"/>
      <c r="N9" s="3"/>
      <c r="O9" s="3"/>
      <c r="P9" s="3"/>
      <c r="Q9" s="3"/>
      <c r="R9" s="3"/>
    </row>
    <row r="10" spans="2:18" ht="15.75" customHeight="1" x14ac:dyDescent="0.15">
      <c r="B10" s="116" t="s">
        <v>46</v>
      </c>
      <c r="C10" s="115" t="s">
        <v>2</v>
      </c>
      <c r="D10" s="17">
        <v>245</v>
      </c>
      <c r="E10" s="7">
        <v>27</v>
      </c>
      <c r="F10" s="10">
        <v>65</v>
      </c>
      <c r="G10" s="10">
        <v>13</v>
      </c>
      <c r="H10" s="10">
        <v>53</v>
      </c>
      <c r="I10" s="10">
        <v>45</v>
      </c>
      <c r="J10" s="10">
        <v>15</v>
      </c>
      <c r="K10" s="10">
        <v>76</v>
      </c>
      <c r="L10" s="10">
        <v>26</v>
      </c>
      <c r="M10" s="3"/>
      <c r="N10" s="3"/>
      <c r="O10" s="3"/>
      <c r="P10" s="3"/>
      <c r="Q10" s="3"/>
      <c r="R10" s="3"/>
    </row>
    <row r="11" spans="2:18" ht="15.75" customHeight="1" x14ac:dyDescent="0.15">
      <c r="B11" s="116"/>
      <c r="C11" s="114" t="s">
        <v>0</v>
      </c>
      <c r="D11" s="33">
        <v>100</v>
      </c>
      <c r="E11" s="34">
        <v>11</v>
      </c>
      <c r="F11" s="35">
        <v>26.5</v>
      </c>
      <c r="G11" s="35">
        <v>5.3</v>
      </c>
      <c r="H11" s="35">
        <v>21.6</v>
      </c>
      <c r="I11" s="35">
        <v>18.399999999999999</v>
      </c>
      <c r="J11" s="35">
        <v>6.1</v>
      </c>
      <c r="K11" s="35">
        <v>31</v>
      </c>
      <c r="L11" s="35">
        <v>10.6</v>
      </c>
      <c r="M11" s="3"/>
      <c r="N11" s="3"/>
      <c r="O11" s="3"/>
      <c r="P11" s="3"/>
      <c r="Q11" s="3"/>
      <c r="R11" s="3"/>
    </row>
    <row r="12" spans="2:18" ht="15.75" customHeight="1" x14ac:dyDescent="0.15">
      <c r="B12" s="116"/>
      <c r="C12" s="112" t="s">
        <v>3</v>
      </c>
      <c r="D12" s="16">
        <v>491</v>
      </c>
      <c r="E12" s="27">
        <v>57</v>
      </c>
      <c r="F12" s="28">
        <v>163</v>
      </c>
      <c r="G12" s="28">
        <v>26</v>
      </c>
      <c r="H12" s="28">
        <v>138</v>
      </c>
      <c r="I12" s="28">
        <v>90</v>
      </c>
      <c r="J12" s="28">
        <v>30</v>
      </c>
      <c r="K12" s="28">
        <v>95</v>
      </c>
      <c r="L12" s="28">
        <v>87</v>
      </c>
      <c r="M12" s="3"/>
      <c r="N12" s="3"/>
      <c r="O12" s="3"/>
      <c r="P12" s="3"/>
      <c r="Q12" s="3"/>
      <c r="R12" s="3"/>
    </row>
    <row r="13" spans="2:18" ht="15.75" customHeight="1" x14ac:dyDescent="0.15">
      <c r="B13" s="116"/>
      <c r="C13" s="113" t="s">
        <v>0</v>
      </c>
      <c r="D13" s="18">
        <v>100</v>
      </c>
      <c r="E13" s="8">
        <v>11.6</v>
      </c>
      <c r="F13" s="11">
        <v>33.200000000000003</v>
      </c>
      <c r="G13" s="11">
        <v>5.3</v>
      </c>
      <c r="H13" s="11">
        <v>28.1</v>
      </c>
      <c r="I13" s="11">
        <v>18.3</v>
      </c>
      <c r="J13" s="11">
        <v>6.1</v>
      </c>
      <c r="K13" s="11">
        <v>19.3</v>
      </c>
      <c r="L13" s="11">
        <v>17.7</v>
      </c>
      <c r="M13" s="3"/>
      <c r="N13" s="3"/>
      <c r="O13" s="3"/>
      <c r="P13" s="3"/>
      <c r="Q13" s="3"/>
      <c r="R13" s="3"/>
    </row>
    <row r="14" spans="2:18" ht="15.75" customHeight="1" x14ac:dyDescent="0.15">
      <c r="B14" s="117" t="s">
        <v>47</v>
      </c>
      <c r="C14" s="112" t="s">
        <v>5</v>
      </c>
      <c r="D14" s="17">
        <v>59</v>
      </c>
      <c r="E14" s="7">
        <v>4</v>
      </c>
      <c r="F14" s="10">
        <v>13</v>
      </c>
      <c r="G14" s="10">
        <v>4</v>
      </c>
      <c r="H14" s="10">
        <v>12</v>
      </c>
      <c r="I14" s="10">
        <v>7</v>
      </c>
      <c r="J14" s="10">
        <v>8</v>
      </c>
      <c r="K14" s="10">
        <v>17</v>
      </c>
      <c r="L14" s="10">
        <v>8</v>
      </c>
      <c r="M14" s="3"/>
      <c r="N14" s="3"/>
      <c r="O14" s="3"/>
      <c r="P14" s="3"/>
      <c r="Q14" s="3"/>
      <c r="R14" s="3"/>
    </row>
    <row r="15" spans="2:18" ht="15.75" customHeight="1" x14ac:dyDescent="0.15">
      <c r="B15" s="116"/>
      <c r="C15" s="114" t="s">
        <v>0</v>
      </c>
      <c r="D15" s="33">
        <v>100</v>
      </c>
      <c r="E15" s="34">
        <v>6.8</v>
      </c>
      <c r="F15" s="35">
        <v>22</v>
      </c>
      <c r="G15" s="35">
        <v>6.8</v>
      </c>
      <c r="H15" s="35">
        <v>20.3</v>
      </c>
      <c r="I15" s="35">
        <v>11.9</v>
      </c>
      <c r="J15" s="35">
        <v>13.6</v>
      </c>
      <c r="K15" s="35">
        <v>28.8</v>
      </c>
      <c r="L15" s="35">
        <v>13.6</v>
      </c>
      <c r="M15" s="3"/>
      <c r="N15" s="3"/>
      <c r="O15" s="3"/>
      <c r="P15" s="3"/>
      <c r="Q15" s="3"/>
      <c r="R15" s="3"/>
    </row>
    <row r="16" spans="2:18" ht="15.75" customHeight="1" x14ac:dyDescent="0.15">
      <c r="B16" s="116"/>
      <c r="C16" s="112" t="s">
        <v>6</v>
      </c>
      <c r="D16" s="16">
        <v>70</v>
      </c>
      <c r="E16" s="27">
        <v>4</v>
      </c>
      <c r="F16" s="28">
        <v>14</v>
      </c>
      <c r="G16" s="28">
        <v>4</v>
      </c>
      <c r="H16" s="28">
        <v>16</v>
      </c>
      <c r="I16" s="28">
        <v>8</v>
      </c>
      <c r="J16" s="28">
        <v>3</v>
      </c>
      <c r="K16" s="28">
        <v>28</v>
      </c>
      <c r="L16" s="28">
        <v>7</v>
      </c>
      <c r="M16" s="3"/>
      <c r="N16" s="3"/>
      <c r="O16" s="3"/>
      <c r="P16" s="3"/>
      <c r="Q16" s="3"/>
      <c r="R16" s="3"/>
    </row>
    <row r="17" spans="2:18" ht="15.75" customHeight="1" x14ac:dyDescent="0.15">
      <c r="B17" s="116"/>
      <c r="C17" s="114" t="s">
        <v>0</v>
      </c>
      <c r="D17" s="33">
        <v>100</v>
      </c>
      <c r="E17" s="34">
        <v>5.7</v>
      </c>
      <c r="F17" s="35">
        <v>20</v>
      </c>
      <c r="G17" s="35">
        <v>5.7</v>
      </c>
      <c r="H17" s="35">
        <v>22.9</v>
      </c>
      <c r="I17" s="35">
        <v>11.4</v>
      </c>
      <c r="J17" s="35">
        <v>4.3</v>
      </c>
      <c r="K17" s="35">
        <v>40</v>
      </c>
      <c r="L17" s="35">
        <v>10</v>
      </c>
      <c r="M17" s="3"/>
      <c r="N17" s="3"/>
      <c r="O17" s="3"/>
      <c r="P17" s="3"/>
      <c r="Q17" s="3"/>
      <c r="R17" s="3"/>
    </row>
    <row r="18" spans="2:18" ht="15.75" customHeight="1" x14ac:dyDescent="0.15">
      <c r="B18" s="116"/>
      <c r="C18" s="112" t="s">
        <v>7</v>
      </c>
      <c r="D18" s="16">
        <v>123</v>
      </c>
      <c r="E18" s="27">
        <v>12</v>
      </c>
      <c r="F18" s="28">
        <v>37</v>
      </c>
      <c r="G18" s="28">
        <v>4</v>
      </c>
      <c r="H18" s="28">
        <v>18</v>
      </c>
      <c r="I18" s="28">
        <v>21</v>
      </c>
      <c r="J18" s="28">
        <v>7</v>
      </c>
      <c r="K18" s="28">
        <v>24</v>
      </c>
      <c r="L18" s="28">
        <v>30</v>
      </c>
      <c r="M18" s="3"/>
      <c r="N18" s="3"/>
      <c r="O18" s="3"/>
      <c r="P18" s="3"/>
      <c r="Q18" s="3"/>
      <c r="R18" s="3"/>
    </row>
    <row r="19" spans="2:18" ht="15.75" customHeight="1" x14ac:dyDescent="0.15">
      <c r="B19" s="116"/>
      <c r="C19" s="114" t="s">
        <v>0</v>
      </c>
      <c r="D19" s="33">
        <v>100</v>
      </c>
      <c r="E19" s="34">
        <v>9.8000000000000007</v>
      </c>
      <c r="F19" s="35">
        <v>30.1</v>
      </c>
      <c r="G19" s="35">
        <v>3.3</v>
      </c>
      <c r="H19" s="35">
        <v>14.6</v>
      </c>
      <c r="I19" s="35">
        <v>17.100000000000001</v>
      </c>
      <c r="J19" s="35">
        <v>5.7</v>
      </c>
      <c r="K19" s="35">
        <v>19.5</v>
      </c>
      <c r="L19" s="35">
        <v>24.4</v>
      </c>
      <c r="M19" s="3"/>
      <c r="N19" s="3"/>
      <c r="O19" s="3"/>
      <c r="P19" s="3"/>
      <c r="Q19" s="3"/>
      <c r="R19" s="3"/>
    </row>
    <row r="20" spans="2:18" ht="15.75" customHeight="1" x14ac:dyDescent="0.15">
      <c r="B20" s="116"/>
      <c r="C20" s="112" t="s">
        <v>8</v>
      </c>
      <c r="D20" s="16">
        <v>195</v>
      </c>
      <c r="E20" s="27">
        <v>22</v>
      </c>
      <c r="F20" s="28">
        <v>73</v>
      </c>
      <c r="G20" s="28">
        <v>13</v>
      </c>
      <c r="H20" s="28">
        <v>65</v>
      </c>
      <c r="I20" s="28">
        <v>44</v>
      </c>
      <c r="J20" s="28">
        <v>7</v>
      </c>
      <c r="K20" s="28">
        <v>40</v>
      </c>
      <c r="L20" s="28">
        <v>28</v>
      </c>
      <c r="M20" s="3"/>
      <c r="N20" s="3"/>
      <c r="O20" s="3"/>
      <c r="P20" s="3"/>
      <c r="Q20" s="3"/>
      <c r="R20" s="3"/>
    </row>
    <row r="21" spans="2:18" ht="15.75" customHeight="1" x14ac:dyDescent="0.15">
      <c r="B21" s="116"/>
      <c r="C21" s="114" t="s">
        <v>0</v>
      </c>
      <c r="D21" s="33">
        <v>100</v>
      </c>
      <c r="E21" s="34">
        <v>11.3</v>
      </c>
      <c r="F21" s="35">
        <v>37.4</v>
      </c>
      <c r="G21" s="35">
        <v>6.7</v>
      </c>
      <c r="H21" s="35">
        <v>33.299999999999997</v>
      </c>
      <c r="I21" s="35">
        <v>22.6</v>
      </c>
      <c r="J21" s="35">
        <v>3.6</v>
      </c>
      <c r="K21" s="35">
        <v>20.5</v>
      </c>
      <c r="L21" s="35">
        <v>14.4</v>
      </c>
      <c r="M21" s="3"/>
      <c r="N21" s="3"/>
      <c r="O21" s="3"/>
      <c r="P21" s="3"/>
      <c r="Q21" s="3"/>
      <c r="R21" s="3"/>
    </row>
    <row r="22" spans="2:18" ht="15.75" customHeight="1" x14ac:dyDescent="0.15">
      <c r="B22" s="116"/>
      <c r="C22" s="112" t="s">
        <v>9</v>
      </c>
      <c r="D22" s="16">
        <v>287</v>
      </c>
      <c r="E22" s="27">
        <v>42</v>
      </c>
      <c r="F22" s="28">
        <v>91</v>
      </c>
      <c r="G22" s="28">
        <v>14</v>
      </c>
      <c r="H22" s="28">
        <v>80</v>
      </c>
      <c r="I22" s="28">
        <v>55</v>
      </c>
      <c r="J22" s="28">
        <v>20</v>
      </c>
      <c r="K22" s="28">
        <v>62</v>
      </c>
      <c r="L22" s="28">
        <v>38</v>
      </c>
      <c r="M22" s="3"/>
      <c r="N22" s="3"/>
      <c r="O22" s="3"/>
      <c r="P22" s="3"/>
      <c r="Q22" s="3"/>
      <c r="R22" s="3"/>
    </row>
    <row r="23" spans="2:18" ht="15.75" customHeight="1" x14ac:dyDescent="0.15">
      <c r="B23" s="118"/>
      <c r="C23" s="113" t="s">
        <v>0</v>
      </c>
      <c r="D23" s="18">
        <v>100</v>
      </c>
      <c r="E23" s="8">
        <v>14.6</v>
      </c>
      <c r="F23" s="11">
        <v>31.7</v>
      </c>
      <c r="G23" s="11">
        <v>4.9000000000000004</v>
      </c>
      <c r="H23" s="11">
        <v>27.9</v>
      </c>
      <c r="I23" s="11">
        <v>19.2</v>
      </c>
      <c r="J23" s="11">
        <v>7</v>
      </c>
      <c r="K23" s="11">
        <v>21.6</v>
      </c>
      <c r="L23" s="11">
        <v>13.2</v>
      </c>
      <c r="M23" s="3"/>
      <c r="N23" s="3"/>
      <c r="O23" s="3"/>
      <c r="P23" s="3"/>
      <c r="Q23" s="3"/>
      <c r="R23" s="3"/>
    </row>
    <row r="24" spans="2:18" ht="15.75" customHeight="1" x14ac:dyDescent="0.15">
      <c r="B24" s="3"/>
      <c r="C24" s="3"/>
      <c r="D24" s="3"/>
      <c r="E24" s="3"/>
      <c r="F24" s="3"/>
      <c r="G24" s="3"/>
      <c r="H24" s="3"/>
      <c r="I24" s="3"/>
      <c r="J24" s="3"/>
      <c r="K24" s="3"/>
      <c r="L24" s="3"/>
      <c r="M24" s="3"/>
      <c r="N24" s="3"/>
      <c r="O24" s="3"/>
      <c r="P24" s="3"/>
      <c r="Q24" s="3"/>
      <c r="R24" s="3"/>
    </row>
    <row r="25" spans="2:18" ht="15.75" customHeight="1" x14ac:dyDescent="0.15">
      <c r="B25" s="3"/>
      <c r="C25" s="3"/>
      <c r="D25" s="3"/>
      <c r="E25" s="3"/>
      <c r="F25" s="3"/>
      <c r="G25" s="3"/>
      <c r="H25" s="3"/>
      <c r="I25" s="3"/>
      <c r="J25" s="3"/>
      <c r="K25" s="3"/>
      <c r="L25" s="3"/>
      <c r="M25" s="3"/>
      <c r="N25" s="3"/>
      <c r="O25" s="3"/>
      <c r="P25" s="3"/>
      <c r="Q25" s="3"/>
      <c r="R25" s="3"/>
    </row>
    <row r="26" spans="2:18" ht="15.75" customHeight="1" x14ac:dyDescent="0.15">
      <c r="B26" s="3"/>
      <c r="C26" s="3"/>
      <c r="D26" s="3"/>
      <c r="E26" s="3"/>
      <c r="F26" s="3"/>
      <c r="G26" s="3"/>
      <c r="H26" s="3"/>
      <c r="I26" s="3"/>
      <c r="J26" s="3"/>
      <c r="K26" s="3"/>
      <c r="L26" s="3"/>
      <c r="M26" s="3"/>
      <c r="N26" s="3"/>
      <c r="O26" s="3"/>
      <c r="P26" s="3"/>
      <c r="Q26" s="3"/>
      <c r="R26" s="3"/>
    </row>
    <row r="27" spans="2:18" ht="15.75" customHeight="1" x14ac:dyDescent="0.15">
      <c r="B27" s="3"/>
      <c r="C27" s="3"/>
      <c r="D27" s="3"/>
      <c r="E27" s="3"/>
      <c r="F27" s="3"/>
      <c r="G27" s="3"/>
      <c r="H27" s="3"/>
      <c r="I27" s="3"/>
      <c r="J27" s="3"/>
      <c r="K27" s="3"/>
      <c r="L27" s="3"/>
      <c r="M27" s="3"/>
      <c r="N27" s="3"/>
      <c r="O27" s="3"/>
      <c r="P27" s="3"/>
      <c r="Q27" s="3"/>
      <c r="R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L9">
    <cfRule type="top10" dxfId="2300" priority="2334" rank="1"/>
  </conditionalFormatting>
  <conditionalFormatting sqref="E11:L11">
    <cfRule type="top10" dxfId="2299" priority="2335" rank="1"/>
  </conditionalFormatting>
  <conditionalFormatting sqref="E13:L13">
    <cfRule type="top10" dxfId="2298" priority="2336" rank="1"/>
  </conditionalFormatting>
  <conditionalFormatting sqref="E15:L15">
    <cfRule type="top10" dxfId="2297" priority="2337" rank="1"/>
  </conditionalFormatting>
  <conditionalFormatting sqref="E17:L17">
    <cfRule type="top10" dxfId="2296" priority="2338" rank="1"/>
  </conditionalFormatting>
  <conditionalFormatting sqref="E19:L19">
    <cfRule type="top10" dxfId="2295" priority="2339" rank="1"/>
  </conditionalFormatting>
  <conditionalFormatting sqref="E21:L21">
    <cfRule type="top10" dxfId="2294" priority="2340" rank="1"/>
  </conditionalFormatting>
  <conditionalFormatting sqref="E23:L23">
    <cfRule type="top10" dxfId="2293" priority="2341" rank="1"/>
  </conditionalFormatting>
  <pageMargins left="0.7" right="0.7" top="0.75" bottom="0.75" header="0.3" footer="0.3"/>
  <pageSetup paperSize="9" orientation="landscape" r:id="rId1"/>
  <headerFooter>
    <oddFooter>&amp;C&amp;P</oddFooter>
  </headerFooter>
</worksheet>
</file>

<file path=xl/worksheets/sheet2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4" ht="15.75" customHeight="1" x14ac:dyDescent="0.15">
      <c r="B2" s="1" t="s">
        <v>785</v>
      </c>
    </row>
    <row r="3" spans="2:14" ht="15.75" customHeight="1" x14ac:dyDescent="0.15">
      <c r="B3" s="1" t="s">
        <v>786</v>
      </c>
    </row>
    <row r="4" spans="2:14" ht="15.75" customHeight="1" x14ac:dyDescent="0.15">
      <c r="B4" s="1" t="s">
        <v>801</v>
      </c>
    </row>
    <row r="5" spans="2:14" ht="15.75" customHeight="1" x14ac:dyDescent="0.15">
      <c r="B5" s="1" t="s">
        <v>789</v>
      </c>
    </row>
    <row r="6" spans="2:14" ht="4.5" customHeight="1" x14ac:dyDescent="0.15">
      <c r="B6" s="12"/>
      <c r="C6" s="6"/>
      <c r="D6" s="15"/>
      <c r="E6" s="73"/>
      <c r="F6" s="13"/>
      <c r="G6" s="13"/>
      <c r="H6" s="13"/>
      <c r="I6" s="13"/>
      <c r="J6" s="13"/>
      <c r="K6" s="13"/>
      <c r="L6" s="13"/>
      <c r="M6" s="13"/>
      <c r="N6" s="13"/>
    </row>
    <row r="7" spans="2:14" s="2" customFormat="1" ht="118.5" customHeight="1" thickBot="1" x14ac:dyDescent="0.2">
      <c r="B7" s="25"/>
      <c r="C7" s="5" t="s">
        <v>427</v>
      </c>
      <c r="D7" s="19" t="s">
        <v>52</v>
      </c>
      <c r="E7" s="22" t="s">
        <v>830</v>
      </c>
      <c r="F7" s="23" t="s">
        <v>111</v>
      </c>
      <c r="G7" s="23" t="s">
        <v>112</v>
      </c>
      <c r="H7" s="23" t="s">
        <v>16</v>
      </c>
      <c r="I7" s="23" t="s">
        <v>15</v>
      </c>
      <c r="J7" s="23" t="s">
        <v>113</v>
      </c>
      <c r="K7" s="23" t="s">
        <v>114</v>
      </c>
      <c r="L7" s="23" t="s">
        <v>115</v>
      </c>
      <c r="M7" s="23" t="s">
        <v>116</v>
      </c>
      <c r="N7" s="23" t="s">
        <v>53</v>
      </c>
    </row>
    <row r="8" spans="2:14" ht="15.75" customHeight="1" thickTop="1" x14ac:dyDescent="0.15">
      <c r="B8" s="108" t="s">
        <v>428</v>
      </c>
      <c r="C8" s="109"/>
      <c r="D8" s="16">
        <v>1537</v>
      </c>
      <c r="E8" s="46">
        <v>446</v>
      </c>
      <c r="F8" s="28">
        <v>104</v>
      </c>
      <c r="G8" s="28">
        <v>103</v>
      </c>
      <c r="H8" s="28">
        <v>202</v>
      </c>
      <c r="I8" s="28">
        <v>525</v>
      </c>
      <c r="J8" s="28">
        <v>108</v>
      </c>
      <c r="K8" s="28">
        <v>106</v>
      </c>
      <c r="L8" s="28">
        <v>391</v>
      </c>
      <c r="M8" s="28">
        <v>92</v>
      </c>
      <c r="N8" s="28">
        <v>634</v>
      </c>
    </row>
    <row r="9" spans="2:14" ht="15.75" customHeight="1" x14ac:dyDescent="0.15">
      <c r="B9" s="110"/>
      <c r="C9" s="111"/>
      <c r="D9" s="18">
        <v>100</v>
      </c>
      <c r="E9" s="68">
        <v>29</v>
      </c>
      <c r="F9" s="11">
        <v>6.8</v>
      </c>
      <c r="G9" s="11">
        <v>6.7</v>
      </c>
      <c r="H9" s="11">
        <v>13.1</v>
      </c>
      <c r="I9" s="11">
        <v>34.200000000000003</v>
      </c>
      <c r="J9" s="11">
        <v>7</v>
      </c>
      <c r="K9" s="11">
        <v>6.9</v>
      </c>
      <c r="L9" s="11">
        <v>25.4</v>
      </c>
      <c r="M9" s="11">
        <v>6</v>
      </c>
      <c r="N9" s="11">
        <v>41.2</v>
      </c>
    </row>
    <row r="10" spans="2:14" ht="15.75" customHeight="1" x14ac:dyDescent="0.15">
      <c r="B10" s="117" t="s">
        <v>429</v>
      </c>
      <c r="C10" s="166" t="s">
        <v>2</v>
      </c>
      <c r="D10" s="17">
        <v>426</v>
      </c>
      <c r="E10" s="69">
        <v>130</v>
      </c>
      <c r="F10" s="10">
        <v>32</v>
      </c>
      <c r="G10" s="10">
        <v>28</v>
      </c>
      <c r="H10" s="10">
        <v>53</v>
      </c>
      <c r="I10" s="10">
        <v>149</v>
      </c>
      <c r="J10" s="10">
        <v>30</v>
      </c>
      <c r="K10" s="10">
        <v>34</v>
      </c>
      <c r="L10" s="10">
        <v>104</v>
      </c>
      <c r="M10" s="10">
        <v>33</v>
      </c>
      <c r="N10" s="10">
        <v>169</v>
      </c>
    </row>
    <row r="11" spans="2:14" ht="15.75" customHeight="1" x14ac:dyDescent="0.15">
      <c r="B11" s="116"/>
      <c r="C11" s="163"/>
      <c r="D11" s="33">
        <v>100</v>
      </c>
      <c r="E11" s="49">
        <v>30.5</v>
      </c>
      <c r="F11" s="35">
        <v>7.5</v>
      </c>
      <c r="G11" s="35">
        <v>6.6</v>
      </c>
      <c r="H11" s="35">
        <v>12.4</v>
      </c>
      <c r="I11" s="35">
        <v>35</v>
      </c>
      <c r="J11" s="35">
        <v>7</v>
      </c>
      <c r="K11" s="35">
        <v>8</v>
      </c>
      <c r="L11" s="35">
        <v>24.4</v>
      </c>
      <c r="M11" s="35">
        <v>7.7</v>
      </c>
      <c r="N11" s="35">
        <v>39.700000000000003</v>
      </c>
    </row>
    <row r="12" spans="2:14" ht="15.75" customHeight="1" x14ac:dyDescent="0.15">
      <c r="B12" s="116"/>
      <c r="C12" s="162" t="s">
        <v>3</v>
      </c>
      <c r="D12" s="16">
        <v>1097</v>
      </c>
      <c r="E12" s="46">
        <v>312</v>
      </c>
      <c r="F12" s="28">
        <v>72</v>
      </c>
      <c r="G12" s="28">
        <v>74</v>
      </c>
      <c r="H12" s="28">
        <v>148</v>
      </c>
      <c r="I12" s="28">
        <v>375</v>
      </c>
      <c r="J12" s="28">
        <v>78</v>
      </c>
      <c r="K12" s="28">
        <v>72</v>
      </c>
      <c r="L12" s="28">
        <v>285</v>
      </c>
      <c r="M12" s="28">
        <v>58</v>
      </c>
      <c r="N12" s="28">
        <v>458</v>
      </c>
    </row>
    <row r="13" spans="2:14" ht="15.75" customHeight="1" x14ac:dyDescent="0.15">
      <c r="B13" s="118"/>
      <c r="C13" s="165"/>
      <c r="D13" s="18">
        <v>100</v>
      </c>
      <c r="E13" s="68">
        <v>28.4</v>
      </c>
      <c r="F13" s="11">
        <v>6.6</v>
      </c>
      <c r="G13" s="11">
        <v>6.7</v>
      </c>
      <c r="H13" s="11">
        <v>13.5</v>
      </c>
      <c r="I13" s="11">
        <v>34.200000000000003</v>
      </c>
      <c r="J13" s="11">
        <v>7.1</v>
      </c>
      <c r="K13" s="11">
        <v>6.6</v>
      </c>
      <c r="L13" s="11">
        <v>26</v>
      </c>
      <c r="M13" s="11">
        <v>5.3</v>
      </c>
      <c r="N13" s="11">
        <v>41.8</v>
      </c>
    </row>
    <row r="14" spans="2:14" ht="15.75" customHeight="1" x14ac:dyDescent="0.15">
      <c r="B14" s="117" t="s">
        <v>782</v>
      </c>
      <c r="C14" s="166" t="s">
        <v>430</v>
      </c>
      <c r="D14" s="17">
        <v>15</v>
      </c>
      <c r="E14" s="69">
        <v>3</v>
      </c>
      <c r="F14" s="10">
        <v>4</v>
      </c>
      <c r="G14" s="10">
        <v>3</v>
      </c>
      <c r="H14" s="10">
        <v>3</v>
      </c>
      <c r="I14" s="10">
        <v>4</v>
      </c>
      <c r="J14" s="10">
        <v>3</v>
      </c>
      <c r="K14" s="10">
        <v>3</v>
      </c>
      <c r="L14" s="10">
        <v>7</v>
      </c>
      <c r="M14" s="10">
        <v>2</v>
      </c>
      <c r="N14" s="10">
        <v>5</v>
      </c>
    </row>
    <row r="15" spans="2:14" ht="15.75" customHeight="1" x14ac:dyDescent="0.15">
      <c r="B15" s="116"/>
      <c r="C15" s="163"/>
      <c r="D15" s="33">
        <v>100</v>
      </c>
      <c r="E15" s="49">
        <v>20</v>
      </c>
      <c r="F15" s="35">
        <v>26.7</v>
      </c>
      <c r="G15" s="35">
        <v>20</v>
      </c>
      <c r="H15" s="35">
        <v>20</v>
      </c>
      <c r="I15" s="35">
        <v>26.7</v>
      </c>
      <c r="J15" s="35">
        <v>20</v>
      </c>
      <c r="K15" s="35">
        <v>20</v>
      </c>
      <c r="L15" s="35">
        <v>46.7</v>
      </c>
      <c r="M15" s="35">
        <v>13.3</v>
      </c>
      <c r="N15" s="35">
        <v>33.299999999999997</v>
      </c>
    </row>
    <row r="16" spans="2:14" ht="15.75" customHeight="1" x14ac:dyDescent="0.15">
      <c r="B16" s="116"/>
      <c r="C16" s="162" t="s">
        <v>431</v>
      </c>
      <c r="D16" s="16">
        <v>51</v>
      </c>
      <c r="E16" s="46">
        <v>10</v>
      </c>
      <c r="F16" s="28">
        <v>2</v>
      </c>
      <c r="G16" s="28">
        <v>4</v>
      </c>
      <c r="H16" s="28">
        <v>5</v>
      </c>
      <c r="I16" s="28">
        <v>12</v>
      </c>
      <c r="J16" s="28">
        <v>4</v>
      </c>
      <c r="K16" s="28">
        <v>5</v>
      </c>
      <c r="L16" s="28">
        <v>10</v>
      </c>
      <c r="M16" s="28">
        <v>1</v>
      </c>
      <c r="N16" s="28">
        <v>30</v>
      </c>
    </row>
    <row r="17" spans="2:14" ht="15.75" customHeight="1" x14ac:dyDescent="0.15">
      <c r="B17" s="116"/>
      <c r="C17" s="162"/>
      <c r="D17" s="71">
        <v>100</v>
      </c>
      <c r="E17" s="70">
        <v>19.600000000000001</v>
      </c>
      <c r="F17" s="36">
        <v>3.9</v>
      </c>
      <c r="G17" s="36">
        <v>7.8</v>
      </c>
      <c r="H17" s="36">
        <v>9.8000000000000007</v>
      </c>
      <c r="I17" s="36">
        <v>23.5</v>
      </c>
      <c r="J17" s="36">
        <v>7.8</v>
      </c>
      <c r="K17" s="36">
        <v>9.8000000000000007</v>
      </c>
      <c r="L17" s="36">
        <v>19.600000000000001</v>
      </c>
      <c r="M17" s="36">
        <v>2</v>
      </c>
      <c r="N17" s="36">
        <v>58.8</v>
      </c>
    </row>
    <row r="18" spans="2:14" ht="15.75" customHeight="1" x14ac:dyDescent="0.15">
      <c r="B18" s="116"/>
      <c r="C18" s="164" t="s">
        <v>432</v>
      </c>
      <c r="D18" s="72">
        <v>85</v>
      </c>
      <c r="E18" s="50">
        <v>25</v>
      </c>
      <c r="F18" s="38">
        <v>9</v>
      </c>
      <c r="G18" s="38">
        <v>9</v>
      </c>
      <c r="H18" s="38">
        <v>15</v>
      </c>
      <c r="I18" s="38">
        <v>30</v>
      </c>
      <c r="J18" s="38">
        <v>9</v>
      </c>
      <c r="K18" s="38">
        <v>9</v>
      </c>
      <c r="L18" s="38">
        <v>23</v>
      </c>
      <c r="M18" s="38">
        <v>2</v>
      </c>
      <c r="N18" s="38">
        <v>42</v>
      </c>
    </row>
    <row r="19" spans="2:14" ht="15.75" customHeight="1" x14ac:dyDescent="0.15">
      <c r="B19" s="116"/>
      <c r="C19" s="163"/>
      <c r="D19" s="33">
        <v>100</v>
      </c>
      <c r="E19" s="49">
        <v>29.4</v>
      </c>
      <c r="F19" s="35">
        <v>10.6</v>
      </c>
      <c r="G19" s="35">
        <v>10.6</v>
      </c>
      <c r="H19" s="35">
        <v>17.600000000000001</v>
      </c>
      <c r="I19" s="35">
        <v>35.299999999999997</v>
      </c>
      <c r="J19" s="35">
        <v>10.6</v>
      </c>
      <c r="K19" s="35">
        <v>10.6</v>
      </c>
      <c r="L19" s="35">
        <v>27.1</v>
      </c>
      <c r="M19" s="35">
        <v>2.4</v>
      </c>
      <c r="N19" s="35">
        <v>49.4</v>
      </c>
    </row>
    <row r="20" spans="2:14" ht="15.75" customHeight="1" x14ac:dyDescent="0.15">
      <c r="B20" s="116"/>
      <c r="C20" s="162" t="s">
        <v>433</v>
      </c>
      <c r="D20" s="16">
        <v>147</v>
      </c>
      <c r="E20" s="46">
        <v>38</v>
      </c>
      <c r="F20" s="28">
        <v>11</v>
      </c>
      <c r="G20" s="28">
        <v>12</v>
      </c>
      <c r="H20" s="28">
        <v>18</v>
      </c>
      <c r="I20" s="28">
        <v>45</v>
      </c>
      <c r="J20" s="28">
        <v>10</v>
      </c>
      <c r="K20" s="28">
        <v>11</v>
      </c>
      <c r="L20" s="28">
        <v>39</v>
      </c>
      <c r="M20" s="28">
        <v>11</v>
      </c>
      <c r="N20" s="28">
        <v>65</v>
      </c>
    </row>
    <row r="21" spans="2:14" ht="15.75" customHeight="1" x14ac:dyDescent="0.15">
      <c r="B21" s="116"/>
      <c r="C21" s="162"/>
      <c r="D21" s="71">
        <v>100</v>
      </c>
      <c r="E21" s="70">
        <v>25.9</v>
      </c>
      <c r="F21" s="36">
        <v>7.5</v>
      </c>
      <c r="G21" s="36">
        <v>8.1999999999999993</v>
      </c>
      <c r="H21" s="36">
        <v>12.2</v>
      </c>
      <c r="I21" s="36">
        <v>30.6</v>
      </c>
      <c r="J21" s="36">
        <v>6.8</v>
      </c>
      <c r="K21" s="36">
        <v>7.5</v>
      </c>
      <c r="L21" s="36">
        <v>26.5</v>
      </c>
      <c r="M21" s="36">
        <v>7.5</v>
      </c>
      <c r="N21" s="36">
        <v>44.2</v>
      </c>
    </row>
    <row r="22" spans="2:14" ht="15.75" customHeight="1" x14ac:dyDescent="0.15">
      <c r="B22" s="116"/>
      <c r="C22" s="164" t="s">
        <v>434</v>
      </c>
      <c r="D22" s="72">
        <v>260</v>
      </c>
      <c r="E22" s="50">
        <v>79</v>
      </c>
      <c r="F22" s="38">
        <v>22</v>
      </c>
      <c r="G22" s="38">
        <v>15</v>
      </c>
      <c r="H22" s="38">
        <v>21</v>
      </c>
      <c r="I22" s="38">
        <v>89</v>
      </c>
      <c r="J22" s="38">
        <v>20</v>
      </c>
      <c r="K22" s="38">
        <v>16</v>
      </c>
      <c r="L22" s="38">
        <v>58</v>
      </c>
      <c r="M22" s="38">
        <v>16</v>
      </c>
      <c r="N22" s="38">
        <v>114</v>
      </c>
    </row>
    <row r="23" spans="2:14" ht="15.75" customHeight="1" x14ac:dyDescent="0.15">
      <c r="B23" s="116"/>
      <c r="C23" s="163"/>
      <c r="D23" s="33">
        <v>100</v>
      </c>
      <c r="E23" s="49">
        <v>30.4</v>
      </c>
      <c r="F23" s="35">
        <v>8.5</v>
      </c>
      <c r="G23" s="35">
        <v>5.8</v>
      </c>
      <c r="H23" s="35">
        <v>8.1</v>
      </c>
      <c r="I23" s="35">
        <v>34.200000000000003</v>
      </c>
      <c r="J23" s="35">
        <v>7.7</v>
      </c>
      <c r="K23" s="35">
        <v>6.2</v>
      </c>
      <c r="L23" s="35">
        <v>22.3</v>
      </c>
      <c r="M23" s="35">
        <v>6.2</v>
      </c>
      <c r="N23" s="35">
        <v>43.8</v>
      </c>
    </row>
    <row r="24" spans="2:14" ht="15.75" customHeight="1" x14ac:dyDescent="0.15">
      <c r="B24" s="116"/>
      <c r="C24" s="162" t="s">
        <v>435</v>
      </c>
      <c r="D24" s="16">
        <v>464</v>
      </c>
      <c r="E24" s="46">
        <v>132</v>
      </c>
      <c r="F24" s="28">
        <v>26</v>
      </c>
      <c r="G24" s="28">
        <v>26</v>
      </c>
      <c r="H24" s="28">
        <v>69</v>
      </c>
      <c r="I24" s="28">
        <v>170</v>
      </c>
      <c r="J24" s="28">
        <v>35</v>
      </c>
      <c r="K24" s="28">
        <v>31</v>
      </c>
      <c r="L24" s="28">
        <v>125</v>
      </c>
      <c r="M24" s="28">
        <v>32</v>
      </c>
      <c r="N24" s="28">
        <v>181</v>
      </c>
    </row>
    <row r="25" spans="2:14" ht="15.75" customHeight="1" x14ac:dyDescent="0.15">
      <c r="B25" s="116"/>
      <c r="C25" s="162"/>
      <c r="D25" s="71">
        <v>100</v>
      </c>
      <c r="E25" s="70">
        <v>28.4</v>
      </c>
      <c r="F25" s="36">
        <v>5.6</v>
      </c>
      <c r="G25" s="36">
        <v>5.6</v>
      </c>
      <c r="H25" s="36">
        <v>14.9</v>
      </c>
      <c r="I25" s="36">
        <v>36.6</v>
      </c>
      <c r="J25" s="36">
        <v>7.5</v>
      </c>
      <c r="K25" s="36">
        <v>6.7</v>
      </c>
      <c r="L25" s="36">
        <v>26.9</v>
      </c>
      <c r="M25" s="36">
        <v>6.9</v>
      </c>
      <c r="N25" s="36">
        <v>39</v>
      </c>
    </row>
    <row r="26" spans="2:14" ht="15.75" customHeight="1" x14ac:dyDescent="0.15">
      <c r="B26" s="116"/>
      <c r="C26" s="164" t="s">
        <v>436</v>
      </c>
      <c r="D26" s="72">
        <v>474</v>
      </c>
      <c r="E26" s="50">
        <v>152</v>
      </c>
      <c r="F26" s="38">
        <v>29</v>
      </c>
      <c r="G26" s="38">
        <v>31</v>
      </c>
      <c r="H26" s="38">
        <v>70</v>
      </c>
      <c r="I26" s="38">
        <v>171</v>
      </c>
      <c r="J26" s="38">
        <v>26</v>
      </c>
      <c r="K26" s="38">
        <v>30</v>
      </c>
      <c r="L26" s="38">
        <v>121</v>
      </c>
      <c r="M26" s="38">
        <v>27</v>
      </c>
      <c r="N26" s="38">
        <v>172</v>
      </c>
    </row>
    <row r="27" spans="2:14" ht="15.75" customHeight="1" x14ac:dyDescent="0.15">
      <c r="B27" s="118"/>
      <c r="C27" s="165"/>
      <c r="D27" s="18">
        <v>100</v>
      </c>
      <c r="E27" s="68">
        <v>32.1</v>
      </c>
      <c r="F27" s="11">
        <v>6.1</v>
      </c>
      <c r="G27" s="11">
        <v>6.5</v>
      </c>
      <c r="H27" s="11">
        <v>14.8</v>
      </c>
      <c r="I27" s="11">
        <v>36.1</v>
      </c>
      <c r="J27" s="11">
        <v>5.5</v>
      </c>
      <c r="K27" s="11">
        <v>6.3</v>
      </c>
      <c r="L27" s="11">
        <v>25.5</v>
      </c>
      <c r="M27" s="11">
        <v>5.7</v>
      </c>
      <c r="N27" s="11">
        <v>36.299999999999997</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N9">
    <cfRule type="top10" dxfId="702" priority="1551" rank="1"/>
  </conditionalFormatting>
  <conditionalFormatting sqref="E11:N11">
    <cfRule type="top10" dxfId="701" priority="1552" rank="1"/>
  </conditionalFormatting>
  <conditionalFormatting sqref="E13:N13">
    <cfRule type="top10" dxfId="700" priority="1553" rank="1"/>
  </conditionalFormatting>
  <conditionalFormatting sqref="E15:N15">
    <cfRule type="top10" dxfId="699" priority="1554" rank="1"/>
  </conditionalFormatting>
  <conditionalFormatting sqref="E17:N17">
    <cfRule type="top10" dxfId="698" priority="1555" rank="1"/>
  </conditionalFormatting>
  <conditionalFormatting sqref="E19:N19">
    <cfRule type="top10" dxfId="697" priority="1556" rank="1"/>
  </conditionalFormatting>
  <conditionalFormatting sqref="E21:N21">
    <cfRule type="top10" dxfId="696" priority="1557" rank="1"/>
  </conditionalFormatting>
  <conditionalFormatting sqref="E23:N23">
    <cfRule type="top10" dxfId="695" priority="1558" rank="1"/>
  </conditionalFormatting>
  <conditionalFormatting sqref="E25:N25">
    <cfRule type="top10" dxfId="694" priority="1559" rank="1"/>
  </conditionalFormatting>
  <conditionalFormatting sqref="E27:N27">
    <cfRule type="top10" dxfId="693" priority="1560" rank="1"/>
  </conditionalFormatting>
  <pageMargins left="0.7" right="0.7" top="0.75" bottom="0.75" header="0.3" footer="0.3"/>
  <pageSetup paperSize="9" orientation="landscape" r:id="rId1"/>
  <headerFooter>
    <oddFooter>&amp;C&amp;P</oddFooter>
  </headerFooter>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6" ht="15.75" customHeight="1" x14ac:dyDescent="0.15">
      <c r="B2" s="1" t="s">
        <v>785</v>
      </c>
    </row>
    <row r="3" spans="2:16" ht="15.75" customHeight="1" x14ac:dyDescent="0.15">
      <c r="B3" s="1" t="s">
        <v>786</v>
      </c>
    </row>
    <row r="4" spans="2:16" ht="15.75" customHeight="1" x14ac:dyDescent="0.15">
      <c r="B4" s="1" t="s">
        <v>802</v>
      </c>
    </row>
    <row r="5" spans="2:16" ht="15.75" customHeight="1" x14ac:dyDescent="0.15">
      <c r="B5" s="1" t="s">
        <v>789</v>
      </c>
    </row>
    <row r="6" spans="2:16" ht="4.5" customHeight="1" x14ac:dyDescent="0.15">
      <c r="B6" s="12"/>
      <c r="C6" s="6"/>
      <c r="D6" s="15"/>
      <c r="E6" s="73"/>
      <c r="F6" s="13"/>
      <c r="G6" s="13"/>
      <c r="H6" s="13"/>
      <c r="I6" s="13"/>
      <c r="J6" s="13"/>
      <c r="K6" s="13"/>
      <c r="L6" s="13"/>
      <c r="M6" s="13"/>
      <c r="N6" s="13"/>
      <c r="O6" s="13"/>
      <c r="P6" s="13"/>
    </row>
    <row r="7" spans="2:16" s="2" customFormat="1" ht="118.5" customHeight="1" thickBot="1" x14ac:dyDescent="0.2">
      <c r="B7" s="25"/>
      <c r="C7" s="5" t="s">
        <v>427</v>
      </c>
      <c r="D7" s="19" t="s">
        <v>52</v>
      </c>
      <c r="E7" s="22" t="s">
        <v>831</v>
      </c>
      <c r="F7" s="23" t="s">
        <v>103</v>
      </c>
      <c r="G7" s="23" t="s">
        <v>104</v>
      </c>
      <c r="H7" s="23" t="s">
        <v>27</v>
      </c>
      <c r="I7" s="23" t="s">
        <v>105</v>
      </c>
      <c r="J7" s="23" t="s">
        <v>106</v>
      </c>
      <c r="K7" s="23" t="s">
        <v>107</v>
      </c>
      <c r="L7" s="23" t="s">
        <v>108</v>
      </c>
      <c r="M7" s="23" t="s">
        <v>109</v>
      </c>
      <c r="N7" s="23" t="s">
        <v>44</v>
      </c>
      <c r="O7" s="23" t="s">
        <v>17</v>
      </c>
      <c r="P7" s="23" t="s">
        <v>53</v>
      </c>
    </row>
    <row r="8" spans="2:16" ht="15.75" customHeight="1" thickTop="1" x14ac:dyDescent="0.15">
      <c r="B8" s="108" t="s">
        <v>428</v>
      </c>
      <c r="C8" s="109"/>
      <c r="D8" s="16">
        <v>1537</v>
      </c>
      <c r="E8" s="46">
        <v>870</v>
      </c>
      <c r="F8" s="28">
        <v>228</v>
      </c>
      <c r="G8" s="28">
        <v>77</v>
      </c>
      <c r="H8" s="28">
        <v>286</v>
      </c>
      <c r="I8" s="28">
        <v>167</v>
      </c>
      <c r="J8" s="28">
        <v>877</v>
      </c>
      <c r="K8" s="28">
        <v>291</v>
      </c>
      <c r="L8" s="28">
        <v>14</v>
      </c>
      <c r="M8" s="28">
        <v>10</v>
      </c>
      <c r="N8" s="28">
        <v>29</v>
      </c>
      <c r="O8" s="28">
        <v>26</v>
      </c>
      <c r="P8" s="28">
        <v>344</v>
      </c>
    </row>
    <row r="9" spans="2:16" ht="15.75" customHeight="1" x14ac:dyDescent="0.15">
      <c r="B9" s="110"/>
      <c r="C9" s="111"/>
      <c r="D9" s="18">
        <v>100</v>
      </c>
      <c r="E9" s="68">
        <v>56.6</v>
      </c>
      <c r="F9" s="11">
        <v>14.8</v>
      </c>
      <c r="G9" s="11">
        <v>5</v>
      </c>
      <c r="H9" s="11">
        <v>18.600000000000001</v>
      </c>
      <c r="I9" s="11">
        <v>10.9</v>
      </c>
      <c r="J9" s="11">
        <v>57.1</v>
      </c>
      <c r="K9" s="11">
        <v>18.899999999999999</v>
      </c>
      <c r="L9" s="11">
        <v>0.9</v>
      </c>
      <c r="M9" s="11">
        <v>0.7</v>
      </c>
      <c r="N9" s="11">
        <v>1.9</v>
      </c>
      <c r="O9" s="11">
        <v>1.7</v>
      </c>
      <c r="P9" s="11">
        <v>22.4</v>
      </c>
    </row>
    <row r="10" spans="2:16" ht="15.75" customHeight="1" x14ac:dyDescent="0.15">
      <c r="B10" s="117" t="s">
        <v>429</v>
      </c>
      <c r="C10" s="166" t="s">
        <v>2</v>
      </c>
      <c r="D10" s="17">
        <v>426</v>
      </c>
      <c r="E10" s="69">
        <v>268</v>
      </c>
      <c r="F10" s="10">
        <v>56</v>
      </c>
      <c r="G10" s="10">
        <v>21</v>
      </c>
      <c r="H10" s="10">
        <v>86</v>
      </c>
      <c r="I10" s="10">
        <v>48</v>
      </c>
      <c r="J10" s="10">
        <v>245</v>
      </c>
      <c r="K10" s="10">
        <v>92</v>
      </c>
      <c r="L10" s="10">
        <v>5</v>
      </c>
      <c r="M10" s="10">
        <v>4</v>
      </c>
      <c r="N10" s="10">
        <v>11</v>
      </c>
      <c r="O10" s="10">
        <v>8</v>
      </c>
      <c r="P10" s="10">
        <v>83</v>
      </c>
    </row>
    <row r="11" spans="2:16" ht="15.75" customHeight="1" x14ac:dyDescent="0.15">
      <c r="B11" s="116"/>
      <c r="C11" s="163"/>
      <c r="D11" s="33">
        <v>100</v>
      </c>
      <c r="E11" s="49">
        <v>62.9</v>
      </c>
      <c r="F11" s="35">
        <v>13.1</v>
      </c>
      <c r="G11" s="35">
        <v>4.9000000000000004</v>
      </c>
      <c r="H11" s="35">
        <v>20.2</v>
      </c>
      <c r="I11" s="35">
        <v>11.3</v>
      </c>
      <c r="J11" s="35">
        <v>57.5</v>
      </c>
      <c r="K11" s="35">
        <v>21.6</v>
      </c>
      <c r="L11" s="35">
        <v>1.2</v>
      </c>
      <c r="M11" s="35">
        <v>0.9</v>
      </c>
      <c r="N11" s="35">
        <v>2.6</v>
      </c>
      <c r="O11" s="35">
        <v>1.9</v>
      </c>
      <c r="P11" s="35">
        <v>19.5</v>
      </c>
    </row>
    <row r="12" spans="2:16" ht="15.75" customHeight="1" x14ac:dyDescent="0.15">
      <c r="B12" s="116"/>
      <c r="C12" s="162" t="s">
        <v>3</v>
      </c>
      <c r="D12" s="16">
        <v>1097</v>
      </c>
      <c r="E12" s="46">
        <v>595</v>
      </c>
      <c r="F12" s="28">
        <v>172</v>
      </c>
      <c r="G12" s="28">
        <v>56</v>
      </c>
      <c r="H12" s="28">
        <v>199</v>
      </c>
      <c r="I12" s="28">
        <v>119</v>
      </c>
      <c r="J12" s="28">
        <v>624</v>
      </c>
      <c r="K12" s="28">
        <v>196</v>
      </c>
      <c r="L12" s="28">
        <v>9</v>
      </c>
      <c r="M12" s="28">
        <v>6</v>
      </c>
      <c r="N12" s="28">
        <v>18</v>
      </c>
      <c r="O12" s="28">
        <v>18</v>
      </c>
      <c r="P12" s="28">
        <v>257</v>
      </c>
    </row>
    <row r="13" spans="2:16" ht="15.75" customHeight="1" x14ac:dyDescent="0.15">
      <c r="B13" s="118"/>
      <c r="C13" s="165"/>
      <c r="D13" s="18">
        <v>100</v>
      </c>
      <c r="E13" s="68">
        <v>54.2</v>
      </c>
      <c r="F13" s="11">
        <v>15.7</v>
      </c>
      <c r="G13" s="11">
        <v>5.0999999999999996</v>
      </c>
      <c r="H13" s="11">
        <v>18.100000000000001</v>
      </c>
      <c r="I13" s="11">
        <v>10.8</v>
      </c>
      <c r="J13" s="11">
        <v>56.9</v>
      </c>
      <c r="K13" s="11">
        <v>17.899999999999999</v>
      </c>
      <c r="L13" s="11">
        <v>0.8</v>
      </c>
      <c r="M13" s="11">
        <v>0.5</v>
      </c>
      <c r="N13" s="11">
        <v>1.6</v>
      </c>
      <c r="O13" s="11">
        <v>1.6</v>
      </c>
      <c r="P13" s="11">
        <v>23.4</v>
      </c>
    </row>
    <row r="14" spans="2:16" ht="15.75" customHeight="1" x14ac:dyDescent="0.15">
      <c r="B14" s="117" t="s">
        <v>784</v>
      </c>
      <c r="C14" s="166" t="s">
        <v>430</v>
      </c>
      <c r="D14" s="17">
        <v>15</v>
      </c>
      <c r="E14" s="69">
        <v>10</v>
      </c>
      <c r="F14" s="10">
        <v>4</v>
      </c>
      <c r="G14" s="10">
        <v>2</v>
      </c>
      <c r="H14" s="10">
        <v>3</v>
      </c>
      <c r="I14" s="10">
        <v>3</v>
      </c>
      <c r="J14" s="10">
        <v>7</v>
      </c>
      <c r="K14" s="10">
        <v>3</v>
      </c>
      <c r="L14" s="10">
        <v>0</v>
      </c>
      <c r="M14" s="10">
        <v>0</v>
      </c>
      <c r="N14" s="10">
        <v>1</v>
      </c>
      <c r="O14" s="10">
        <v>0</v>
      </c>
      <c r="P14" s="10">
        <v>2</v>
      </c>
    </row>
    <row r="15" spans="2:16" ht="15.75" customHeight="1" x14ac:dyDescent="0.15">
      <c r="B15" s="116"/>
      <c r="C15" s="163"/>
      <c r="D15" s="33">
        <v>100</v>
      </c>
      <c r="E15" s="49">
        <v>66.7</v>
      </c>
      <c r="F15" s="35">
        <v>26.7</v>
      </c>
      <c r="G15" s="35">
        <v>13.3</v>
      </c>
      <c r="H15" s="35">
        <v>20</v>
      </c>
      <c r="I15" s="35">
        <v>20</v>
      </c>
      <c r="J15" s="35">
        <v>46.7</v>
      </c>
      <c r="K15" s="35">
        <v>20</v>
      </c>
      <c r="L15" s="35">
        <v>0</v>
      </c>
      <c r="M15" s="35">
        <v>0</v>
      </c>
      <c r="N15" s="35">
        <v>6.7</v>
      </c>
      <c r="O15" s="35">
        <v>0</v>
      </c>
      <c r="P15" s="35">
        <v>13.3</v>
      </c>
    </row>
    <row r="16" spans="2:16" ht="15.75" customHeight="1" x14ac:dyDescent="0.15">
      <c r="B16" s="116"/>
      <c r="C16" s="162" t="s">
        <v>431</v>
      </c>
      <c r="D16" s="16">
        <v>51</v>
      </c>
      <c r="E16" s="46">
        <v>22</v>
      </c>
      <c r="F16" s="28">
        <v>8</v>
      </c>
      <c r="G16" s="28">
        <v>0</v>
      </c>
      <c r="H16" s="28">
        <v>12</v>
      </c>
      <c r="I16" s="28">
        <v>4</v>
      </c>
      <c r="J16" s="28">
        <v>23</v>
      </c>
      <c r="K16" s="28">
        <v>7</v>
      </c>
      <c r="L16" s="28">
        <v>1</v>
      </c>
      <c r="M16" s="28">
        <v>1</v>
      </c>
      <c r="N16" s="28">
        <v>0</v>
      </c>
      <c r="O16" s="28">
        <v>2</v>
      </c>
      <c r="P16" s="28">
        <v>16</v>
      </c>
    </row>
    <row r="17" spans="2:16" ht="15.75" customHeight="1" x14ac:dyDescent="0.15">
      <c r="B17" s="116"/>
      <c r="C17" s="162"/>
      <c r="D17" s="71">
        <v>100</v>
      </c>
      <c r="E17" s="70">
        <v>43.1</v>
      </c>
      <c r="F17" s="36">
        <v>15.7</v>
      </c>
      <c r="G17" s="36">
        <v>0</v>
      </c>
      <c r="H17" s="36">
        <v>23.5</v>
      </c>
      <c r="I17" s="36">
        <v>7.8</v>
      </c>
      <c r="J17" s="36">
        <v>45.1</v>
      </c>
      <c r="K17" s="36">
        <v>13.7</v>
      </c>
      <c r="L17" s="36">
        <v>2</v>
      </c>
      <c r="M17" s="36">
        <v>2</v>
      </c>
      <c r="N17" s="36">
        <v>0</v>
      </c>
      <c r="O17" s="36">
        <v>3.9</v>
      </c>
      <c r="P17" s="36">
        <v>31.4</v>
      </c>
    </row>
    <row r="18" spans="2:16" ht="15.75" customHeight="1" x14ac:dyDescent="0.15">
      <c r="B18" s="116"/>
      <c r="C18" s="164" t="s">
        <v>432</v>
      </c>
      <c r="D18" s="72">
        <v>85</v>
      </c>
      <c r="E18" s="50">
        <v>36</v>
      </c>
      <c r="F18" s="38">
        <v>11</v>
      </c>
      <c r="G18" s="38">
        <v>5</v>
      </c>
      <c r="H18" s="38">
        <v>15</v>
      </c>
      <c r="I18" s="38">
        <v>8</v>
      </c>
      <c r="J18" s="38">
        <v>48</v>
      </c>
      <c r="K18" s="38">
        <v>15</v>
      </c>
      <c r="L18" s="38">
        <v>2</v>
      </c>
      <c r="M18" s="38">
        <v>0</v>
      </c>
      <c r="N18" s="38">
        <v>1</v>
      </c>
      <c r="O18" s="38">
        <v>1</v>
      </c>
      <c r="P18" s="38">
        <v>24</v>
      </c>
    </row>
    <row r="19" spans="2:16" ht="15.75" customHeight="1" x14ac:dyDescent="0.15">
      <c r="B19" s="116"/>
      <c r="C19" s="163"/>
      <c r="D19" s="33">
        <v>100</v>
      </c>
      <c r="E19" s="49">
        <v>42.4</v>
      </c>
      <c r="F19" s="35">
        <v>12.9</v>
      </c>
      <c r="G19" s="35">
        <v>5.9</v>
      </c>
      <c r="H19" s="35">
        <v>17.600000000000001</v>
      </c>
      <c r="I19" s="35">
        <v>9.4</v>
      </c>
      <c r="J19" s="35">
        <v>56.5</v>
      </c>
      <c r="K19" s="35">
        <v>17.600000000000001</v>
      </c>
      <c r="L19" s="35">
        <v>2.4</v>
      </c>
      <c r="M19" s="35">
        <v>0</v>
      </c>
      <c r="N19" s="35">
        <v>1.2</v>
      </c>
      <c r="O19" s="35">
        <v>1.2</v>
      </c>
      <c r="P19" s="35">
        <v>28.2</v>
      </c>
    </row>
    <row r="20" spans="2:16" ht="15.75" customHeight="1" x14ac:dyDescent="0.15">
      <c r="B20" s="116"/>
      <c r="C20" s="162" t="s">
        <v>433</v>
      </c>
      <c r="D20" s="16">
        <v>147</v>
      </c>
      <c r="E20" s="46">
        <v>80</v>
      </c>
      <c r="F20" s="28">
        <v>19</v>
      </c>
      <c r="G20" s="28">
        <v>7</v>
      </c>
      <c r="H20" s="28">
        <v>28</v>
      </c>
      <c r="I20" s="28">
        <v>18</v>
      </c>
      <c r="J20" s="28">
        <v>76</v>
      </c>
      <c r="K20" s="28">
        <v>31</v>
      </c>
      <c r="L20" s="28">
        <v>1</v>
      </c>
      <c r="M20" s="28">
        <v>1</v>
      </c>
      <c r="N20" s="28">
        <v>5</v>
      </c>
      <c r="O20" s="28">
        <v>3</v>
      </c>
      <c r="P20" s="28">
        <v>36</v>
      </c>
    </row>
    <row r="21" spans="2:16" ht="15.75" customHeight="1" x14ac:dyDescent="0.15">
      <c r="B21" s="116"/>
      <c r="C21" s="162"/>
      <c r="D21" s="71">
        <v>100</v>
      </c>
      <c r="E21" s="70">
        <v>54.4</v>
      </c>
      <c r="F21" s="36">
        <v>12.9</v>
      </c>
      <c r="G21" s="36">
        <v>4.8</v>
      </c>
      <c r="H21" s="36">
        <v>19</v>
      </c>
      <c r="I21" s="36">
        <v>12.2</v>
      </c>
      <c r="J21" s="36">
        <v>51.7</v>
      </c>
      <c r="K21" s="36">
        <v>21.1</v>
      </c>
      <c r="L21" s="36">
        <v>0.7</v>
      </c>
      <c r="M21" s="36">
        <v>0.7</v>
      </c>
      <c r="N21" s="36">
        <v>3.4</v>
      </c>
      <c r="O21" s="36">
        <v>2</v>
      </c>
      <c r="P21" s="36">
        <v>24.5</v>
      </c>
    </row>
    <row r="22" spans="2:16" ht="15.75" customHeight="1" x14ac:dyDescent="0.15">
      <c r="B22" s="116"/>
      <c r="C22" s="164" t="s">
        <v>434</v>
      </c>
      <c r="D22" s="72">
        <v>260</v>
      </c>
      <c r="E22" s="50">
        <v>146</v>
      </c>
      <c r="F22" s="38">
        <v>38</v>
      </c>
      <c r="G22" s="38">
        <v>14</v>
      </c>
      <c r="H22" s="38">
        <v>41</v>
      </c>
      <c r="I22" s="38">
        <v>25</v>
      </c>
      <c r="J22" s="38">
        <v>134</v>
      </c>
      <c r="K22" s="38">
        <v>42</v>
      </c>
      <c r="L22" s="38">
        <v>0</v>
      </c>
      <c r="M22" s="38">
        <v>3</v>
      </c>
      <c r="N22" s="38">
        <v>2</v>
      </c>
      <c r="O22" s="38">
        <v>6</v>
      </c>
      <c r="P22" s="38">
        <v>69</v>
      </c>
    </row>
    <row r="23" spans="2:16" ht="15.75" customHeight="1" x14ac:dyDescent="0.15">
      <c r="B23" s="116"/>
      <c r="C23" s="163"/>
      <c r="D23" s="33">
        <v>100</v>
      </c>
      <c r="E23" s="49">
        <v>56.2</v>
      </c>
      <c r="F23" s="35">
        <v>14.6</v>
      </c>
      <c r="G23" s="35">
        <v>5.4</v>
      </c>
      <c r="H23" s="35">
        <v>15.8</v>
      </c>
      <c r="I23" s="35">
        <v>9.6</v>
      </c>
      <c r="J23" s="35">
        <v>51.5</v>
      </c>
      <c r="K23" s="35">
        <v>16.2</v>
      </c>
      <c r="L23" s="35">
        <v>0</v>
      </c>
      <c r="M23" s="35">
        <v>1.2</v>
      </c>
      <c r="N23" s="35">
        <v>0.8</v>
      </c>
      <c r="O23" s="35">
        <v>2.2999999999999998</v>
      </c>
      <c r="P23" s="35">
        <v>26.5</v>
      </c>
    </row>
    <row r="24" spans="2:16" ht="15.75" customHeight="1" x14ac:dyDescent="0.15">
      <c r="B24" s="116"/>
      <c r="C24" s="162" t="s">
        <v>435</v>
      </c>
      <c r="D24" s="16">
        <v>464</v>
      </c>
      <c r="E24" s="46">
        <v>277</v>
      </c>
      <c r="F24" s="28">
        <v>76</v>
      </c>
      <c r="G24" s="28">
        <v>26</v>
      </c>
      <c r="H24" s="28">
        <v>96</v>
      </c>
      <c r="I24" s="28">
        <v>51</v>
      </c>
      <c r="J24" s="28">
        <v>271</v>
      </c>
      <c r="K24" s="28">
        <v>103</v>
      </c>
      <c r="L24" s="28">
        <v>3</v>
      </c>
      <c r="M24" s="28">
        <v>2</v>
      </c>
      <c r="N24" s="28">
        <v>9</v>
      </c>
      <c r="O24" s="28">
        <v>4</v>
      </c>
      <c r="P24" s="28">
        <v>105</v>
      </c>
    </row>
    <row r="25" spans="2:16" ht="15.75" customHeight="1" x14ac:dyDescent="0.15">
      <c r="B25" s="116"/>
      <c r="C25" s="162"/>
      <c r="D25" s="71">
        <v>100</v>
      </c>
      <c r="E25" s="70">
        <v>59.7</v>
      </c>
      <c r="F25" s="36">
        <v>16.399999999999999</v>
      </c>
      <c r="G25" s="36">
        <v>5.6</v>
      </c>
      <c r="H25" s="36">
        <v>20.7</v>
      </c>
      <c r="I25" s="36">
        <v>11</v>
      </c>
      <c r="J25" s="36">
        <v>58.4</v>
      </c>
      <c r="K25" s="36">
        <v>22.2</v>
      </c>
      <c r="L25" s="36">
        <v>0.6</v>
      </c>
      <c r="M25" s="36">
        <v>0.4</v>
      </c>
      <c r="N25" s="36">
        <v>1.9</v>
      </c>
      <c r="O25" s="36">
        <v>0.9</v>
      </c>
      <c r="P25" s="36">
        <v>22.6</v>
      </c>
    </row>
    <row r="26" spans="2:16" ht="15.75" customHeight="1" x14ac:dyDescent="0.15">
      <c r="B26" s="116"/>
      <c r="C26" s="164" t="s">
        <v>436</v>
      </c>
      <c r="D26" s="72">
        <v>474</v>
      </c>
      <c r="E26" s="50">
        <v>281</v>
      </c>
      <c r="F26" s="38">
        <v>69</v>
      </c>
      <c r="G26" s="38">
        <v>22</v>
      </c>
      <c r="H26" s="38">
        <v>87</v>
      </c>
      <c r="I26" s="38">
        <v>54</v>
      </c>
      <c r="J26" s="38">
        <v>302</v>
      </c>
      <c r="K26" s="38">
        <v>85</v>
      </c>
      <c r="L26" s="38">
        <v>7</v>
      </c>
      <c r="M26" s="38">
        <v>3</v>
      </c>
      <c r="N26" s="38">
        <v>10</v>
      </c>
      <c r="O26" s="38">
        <v>10</v>
      </c>
      <c r="P26" s="38">
        <v>74</v>
      </c>
    </row>
    <row r="27" spans="2:16" ht="15.75" customHeight="1" x14ac:dyDescent="0.15">
      <c r="B27" s="118"/>
      <c r="C27" s="165"/>
      <c r="D27" s="18">
        <v>100</v>
      </c>
      <c r="E27" s="68">
        <v>59.3</v>
      </c>
      <c r="F27" s="11">
        <v>14.6</v>
      </c>
      <c r="G27" s="11">
        <v>4.5999999999999996</v>
      </c>
      <c r="H27" s="11">
        <v>18.399999999999999</v>
      </c>
      <c r="I27" s="11">
        <v>11.4</v>
      </c>
      <c r="J27" s="11">
        <v>63.7</v>
      </c>
      <c r="K27" s="11">
        <v>17.899999999999999</v>
      </c>
      <c r="L27" s="11">
        <v>1.5</v>
      </c>
      <c r="M27" s="11">
        <v>0.6</v>
      </c>
      <c r="N27" s="11">
        <v>2.1</v>
      </c>
      <c r="O27" s="11">
        <v>2.1</v>
      </c>
      <c r="P27" s="11">
        <v>15.6</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P9">
    <cfRule type="top10" dxfId="692" priority="1561" rank="1"/>
  </conditionalFormatting>
  <conditionalFormatting sqref="E11:P11">
    <cfRule type="top10" dxfId="691" priority="1562" rank="1"/>
  </conditionalFormatting>
  <conditionalFormatting sqref="E13:P13">
    <cfRule type="top10" dxfId="690" priority="1563" rank="1"/>
  </conditionalFormatting>
  <conditionalFormatting sqref="E15:P15">
    <cfRule type="top10" dxfId="689" priority="1564" rank="1"/>
  </conditionalFormatting>
  <conditionalFormatting sqref="E17:P17">
    <cfRule type="top10" dxfId="688" priority="1565" rank="1"/>
  </conditionalFormatting>
  <conditionalFormatting sqref="E19:P19">
    <cfRule type="top10" dxfId="687" priority="1566" rank="1"/>
  </conditionalFormatting>
  <conditionalFormatting sqref="E21:P21">
    <cfRule type="top10" dxfId="686" priority="1567" rank="1"/>
  </conditionalFormatting>
  <conditionalFormatting sqref="E23:P23">
    <cfRule type="top10" dxfId="685" priority="1568" rank="1"/>
  </conditionalFormatting>
  <conditionalFormatting sqref="E25:P25">
    <cfRule type="top10" dxfId="684" priority="1569" rank="1"/>
  </conditionalFormatting>
  <conditionalFormatting sqref="E27:P27">
    <cfRule type="top10" dxfId="683" priority="1570" rank="1"/>
  </conditionalFormatting>
  <pageMargins left="0.7" right="0.7" top="0.75" bottom="0.75" header="0.3" footer="0.3"/>
  <pageSetup paperSize="9" scale="92" orientation="landscape" r:id="rId1"/>
  <headerFooter>
    <oddFooter>&amp;C&amp;P</oddFooter>
  </headerFooter>
</worksheet>
</file>

<file path=xl/worksheets/sheet2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785</v>
      </c>
    </row>
    <row r="3" spans="2:11" ht="15.75" customHeight="1" x14ac:dyDescent="0.15">
      <c r="B3" s="1" t="s">
        <v>786</v>
      </c>
    </row>
    <row r="4" spans="2:11" ht="15.75" customHeight="1" x14ac:dyDescent="0.15">
      <c r="B4" s="1" t="s">
        <v>816</v>
      </c>
    </row>
    <row r="5" spans="2:11" ht="15.75" customHeight="1" x14ac:dyDescent="0.15">
      <c r="B5" s="1" t="s">
        <v>789</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832</v>
      </c>
      <c r="F7" s="23" t="s">
        <v>100</v>
      </c>
      <c r="G7" s="23" t="s">
        <v>101</v>
      </c>
      <c r="H7" s="23" t="s">
        <v>28</v>
      </c>
      <c r="I7" s="23" t="s">
        <v>102</v>
      </c>
      <c r="J7" s="23" t="s">
        <v>17</v>
      </c>
      <c r="K7" s="23" t="s">
        <v>53</v>
      </c>
    </row>
    <row r="8" spans="2:11" ht="15.75" customHeight="1" thickTop="1" x14ac:dyDescent="0.15">
      <c r="B8" s="108" t="s">
        <v>428</v>
      </c>
      <c r="C8" s="109"/>
      <c r="D8" s="16">
        <v>1537</v>
      </c>
      <c r="E8" s="46">
        <v>319</v>
      </c>
      <c r="F8" s="28">
        <v>526</v>
      </c>
      <c r="G8" s="28">
        <v>136</v>
      </c>
      <c r="H8" s="28">
        <v>49</v>
      </c>
      <c r="I8" s="28">
        <v>20</v>
      </c>
      <c r="J8" s="28">
        <v>88</v>
      </c>
      <c r="K8" s="28">
        <v>399</v>
      </c>
    </row>
    <row r="9" spans="2:11" ht="15.75" customHeight="1" x14ac:dyDescent="0.15">
      <c r="B9" s="110"/>
      <c r="C9" s="111"/>
      <c r="D9" s="18">
        <v>100</v>
      </c>
      <c r="E9" s="68">
        <v>20.8</v>
      </c>
      <c r="F9" s="11">
        <v>34.200000000000003</v>
      </c>
      <c r="G9" s="11">
        <v>8.8000000000000007</v>
      </c>
      <c r="H9" s="11">
        <v>3.2</v>
      </c>
      <c r="I9" s="11">
        <v>1.3</v>
      </c>
      <c r="J9" s="11">
        <v>5.7</v>
      </c>
      <c r="K9" s="11">
        <v>26</v>
      </c>
    </row>
    <row r="10" spans="2:11" ht="15.75" customHeight="1" x14ac:dyDescent="0.15">
      <c r="B10" s="117" t="s">
        <v>429</v>
      </c>
      <c r="C10" s="166" t="s">
        <v>2</v>
      </c>
      <c r="D10" s="17">
        <v>426</v>
      </c>
      <c r="E10" s="69">
        <v>73</v>
      </c>
      <c r="F10" s="10">
        <v>157</v>
      </c>
      <c r="G10" s="10">
        <v>39</v>
      </c>
      <c r="H10" s="10">
        <v>17</v>
      </c>
      <c r="I10" s="10">
        <v>3</v>
      </c>
      <c r="J10" s="10">
        <v>33</v>
      </c>
      <c r="K10" s="10">
        <v>104</v>
      </c>
    </row>
    <row r="11" spans="2:11" ht="15.75" customHeight="1" x14ac:dyDescent="0.15">
      <c r="B11" s="116"/>
      <c r="C11" s="163"/>
      <c r="D11" s="33">
        <v>100</v>
      </c>
      <c r="E11" s="49">
        <v>17.100000000000001</v>
      </c>
      <c r="F11" s="35">
        <v>36.9</v>
      </c>
      <c r="G11" s="35">
        <v>9.1999999999999993</v>
      </c>
      <c r="H11" s="35">
        <v>4</v>
      </c>
      <c r="I11" s="35">
        <v>0.7</v>
      </c>
      <c r="J11" s="35">
        <v>7.7</v>
      </c>
      <c r="K11" s="35">
        <v>24.4</v>
      </c>
    </row>
    <row r="12" spans="2:11" ht="15.75" customHeight="1" x14ac:dyDescent="0.15">
      <c r="B12" s="116"/>
      <c r="C12" s="162" t="s">
        <v>3</v>
      </c>
      <c r="D12" s="16">
        <v>1097</v>
      </c>
      <c r="E12" s="46">
        <v>241</v>
      </c>
      <c r="F12" s="28">
        <v>365</v>
      </c>
      <c r="G12" s="28">
        <v>96</v>
      </c>
      <c r="H12" s="28">
        <v>32</v>
      </c>
      <c r="I12" s="28">
        <v>17</v>
      </c>
      <c r="J12" s="28">
        <v>55</v>
      </c>
      <c r="K12" s="28">
        <v>291</v>
      </c>
    </row>
    <row r="13" spans="2:11" ht="15.75" customHeight="1" x14ac:dyDescent="0.15">
      <c r="B13" s="118"/>
      <c r="C13" s="165"/>
      <c r="D13" s="18">
        <v>100</v>
      </c>
      <c r="E13" s="68">
        <v>22</v>
      </c>
      <c r="F13" s="11">
        <v>33.299999999999997</v>
      </c>
      <c r="G13" s="11">
        <v>8.8000000000000007</v>
      </c>
      <c r="H13" s="11">
        <v>2.9</v>
      </c>
      <c r="I13" s="11">
        <v>1.5</v>
      </c>
      <c r="J13" s="11">
        <v>5</v>
      </c>
      <c r="K13" s="11">
        <v>26.5</v>
      </c>
    </row>
    <row r="14" spans="2:11" ht="15.75" customHeight="1" x14ac:dyDescent="0.15">
      <c r="B14" s="117" t="s">
        <v>782</v>
      </c>
      <c r="C14" s="166" t="s">
        <v>430</v>
      </c>
      <c r="D14" s="17">
        <v>15</v>
      </c>
      <c r="E14" s="69">
        <v>0</v>
      </c>
      <c r="F14" s="10">
        <v>7</v>
      </c>
      <c r="G14" s="10">
        <v>2</v>
      </c>
      <c r="H14" s="10">
        <v>0</v>
      </c>
      <c r="I14" s="10">
        <v>1</v>
      </c>
      <c r="J14" s="10">
        <v>2</v>
      </c>
      <c r="K14" s="10">
        <v>3</v>
      </c>
    </row>
    <row r="15" spans="2:11" ht="15.75" customHeight="1" x14ac:dyDescent="0.15">
      <c r="B15" s="116"/>
      <c r="C15" s="163"/>
      <c r="D15" s="33">
        <v>100</v>
      </c>
      <c r="E15" s="49">
        <v>0</v>
      </c>
      <c r="F15" s="35">
        <v>46.7</v>
      </c>
      <c r="G15" s="35">
        <v>13.3</v>
      </c>
      <c r="H15" s="35">
        <v>0</v>
      </c>
      <c r="I15" s="35">
        <v>6.7</v>
      </c>
      <c r="J15" s="35">
        <v>13.3</v>
      </c>
      <c r="K15" s="35">
        <v>20</v>
      </c>
    </row>
    <row r="16" spans="2:11" ht="15.75" customHeight="1" x14ac:dyDescent="0.15">
      <c r="B16" s="116"/>
      <c r="C16" s="162" t="s">
        <v>431</v>
      </c>
      <c r="D16" s="16">
        <v>51</v>
      </c>
      <c r="E16" s="46">
        <v>9</v>
      </c>
      <c r="F16" s="28">
        <v>14</v>
      </c>
      <c r="G16" s="28">
        <v>3</v>
      </c>
      <c r="H16" s="28">
        <v>1</v>
      </c>
      <c r="I16" s="28">
        <v>0</v>
      </c>
      <c r="J16" s="28">
        <v>5</v>
      </c>
      <c r="K16" s="28">
        <v>19</v>
      </c>
    </row>
    <row r="17" spans="2:11" ht="15.75" customHeight="1" x14ac:dyDescent="0.15">
      <c r="B17" s="116"/>
      <c r="C17" s="162"/>
      <c r="D17" s="71">
        <v>100</v>
      </c>
      <c r="E17" s="70">
        <v>17.600000000000001</v>
      </c>
      <c r="F17" s="36">
        <v>27.5</v>
      </c>
      <c r="G17" s="36">
        <v>5.9</v>
      </c>
      <c r="H17" s="36">
        <v>2</v>
      </c>
      <c r="I17" s="36">
        <v>0</v>
      </c>
      <c r="J17" s="36">
        <v>9.8000000000000007</v>
      </c>
      <c r="K17" s="36">
        <v>37.299999999999997</v>
      </c>
    </row>
    <row r="18" spans="2:11" ht="15.75" customHeight="1" x14ac:dyDescent="0.15">
      <c r="B18" s="116"/>
      <c r="C18" s="164" t="s">
        <v>432</v>
      </c>
      <c r="D18" s="72">
        <v>85</v>
      </c>
      <c r="E18" s="50">
        <v>13</v>
      </c>
      <c r="F18" s="38">
        <v>25</v>
      </c>
      <c r="G18" s="38">
        <v>8</v>
      </c>
      <c r="H18" s="38">
        <v>3</v>
      </c>
      <c r="I18" s="38">
        <v>3</v>
      </c>
      <c r="J18" s="38">
        <v>1</v>
      </c>
      <c r="K18" s="38">
        <v>32</v>
      </c>
    </row>
    <row r="19" spans="2:11" ht="15.75" customHeight="1" x14ac:dyDescent="0.15">
      <c r="B19" s="116"/>
      <c r="C19" s="163"/>
      <c r="D19" s="33">
        <v>100</v>
      </c>
      <c r="E19" s="49">
        <v>15.3</v>
      </c>
      <c r="F19" s="35">
        <v>29.4</v>
      </c>
      <c r="G19" s="35">
        <v>9.4</v>
      </c>
      <c r="H19" s="35">
        <v>3.5</v>
      </c>
      <c r="I19" s="35">
        <v>3.5</v>
      </c>
      <c r="J19" s="35">
        <v>1.2</v>
      </c>
      <c r="K19" s="35">
        <v>37.6</v>
      </c>
    </row>
    <row r="20" spans="2:11" ht="15.75" customHeight="1" x14ac:dyDescent="0.15">
      <c r="B20" s="116"/>
      <c r="C20" s="162" t="s">
        <v>433</v>
      </c>
      <c r="D20" s="16">
        <v>147</v>
      </c>
      <c r="E20" s="46">
        <v>30</v>
      </c>
      <c r="F20" s="28">
        <v>41</v>
      </c>
      <c r="G20" s="28">
        <v>9</v>
      </c>
      <c r="H20" s="28">
        <v>5</v>
      </c>
      <c r="I20" s="28">
        <v>2</v>
      </c>
      <c r="J20" s="28">
        <v>14</v>
      </c>
      <c r="K20" s="28">
        <v>46</v>
      </c>
    </row>
    <row r="21" spans="2:11" ht="15.75" customHeight="1" x14ac:dyDescent="0.15">
      <c r="B21" s="116"/>
      <c r="C21" s="162"/>
      <c r="D21" s="71">
        <v>100</v>
      </c>
      <c r="E21" s="70">
        <v>20.399999999999999</v>
      </c>
      <c r="F21" s="36">
        <v>27.9</v>
      </c>
      <c r="G21" s="36">
        <v>6.1</v>
      </c>
      <c r="H21" s="36">
        <v>3.4</v>
      </c>
      <c r="I21" s="36">
        <v>1.4</v>
      </c>
      <c r="J21" s="36">
        <v>9.5</v>
      </c>
      <c r="K21" s="36">
        <v>31.3</v>
      </c>
    </row>
    <row r="22" spans="2:11" ht="15.75" customHeight="1" x14ac:dyDescent="0.15">
      <c r="B22" s="116"/>
      <c r="C22" s="164" t="s">
        <v>434</v>
      </c>
      <c r="D22" s="72">
        <v>260</v>
      </c>
      <c r="E22" s="50">
        <v>52</v>
      </c>
      <c r="F22" s="38">
        <v>85</v>
      </c>
      <c r="G22" s="38">
        <v>20</v>
      </c>
      <c r="H22" s="38">
        <v>8</v>
      </c>
      <c r="I22" s="38">
        <v>4</v>
      </c>
      <c r="J22" s="38">
        <v>14</v>
      </c>
      <c r="K22" s="38">
        <v>77</v>
      </c>
    </row>
    <row r="23" spans="2:11" ht="15.75" customHeight="1" x14ac:dyDescent="0.15">
      <c r="B23" s="116"/>
      <c r="C23" s="163"/>
      <c r="D23" s="33">
        <v>100</v>
      </c>
      <c r="E23" s="49">
        <v>20</v>
      </c>
      <c r="F23" s="35">
        <v>32.700000000000003</v>
      </c>
      <c r="G23" s="35">
        <v>7.7</v>
      </c>
      <c r="H23" s="35">
        <v>3.1</v>
      </c>
      <c r="I23" s="35">
        <v>1.5</v>
      </c>
      <c r="J23" s="35">
        <v>5.4</v>
      </c>
      <c r="K23" s="35">
        <v>29.6</v>
      </c>
    </row>
    <row r="24" spans="2:11" ht="15.75" customHeight="1" x14ac:dyDescent="0.15">
      <c r="B24" s="116"/>
      <c r="C24" s="162" t="s">
        <v>435</v>
      </c>
      <c r="D24" s="16">
        <v>464</v>
      </c>
      <c r="E24" s="46">
        <v>100</v>
      </c>
      <c r="F24" s="28">
        <v>166</v>
      </c>
      <c r="G24" s="28">
        <v>41</v>
      </c>
      <c r="H24" s="28">
        <v>18</v>
      </c>
      <c r="I24" s="28">
        <v>6</v>
      </c>
      <c r="J24" s="28">
        <v>20</v>
      </c>
      <c r="K24" s="28">
        <v>113</v>
      </c>
    </row>
    <row r="25" spans="2:11" ht="15.75" customHeight="1" x14ac:dyDescent="0.15">
      <c r="B25" s="116"/>
      <c r="C25" s="162"/>
      <c r="D25" s="71">
        <v>100</v>
      </c>
      <c r="E25" s="70">
        <v>21.6</v>
      </c>
      <c r="F25" s="36">
        <v>35.799999999999997</v>
      </c>
      <c r="G25" s="36">
        <v>8.8000000000000007</v>
      </c>
      <c r="H25" s="36">
        <v>3.9</v>
      </c>
      <c r="I25" s="36">
        <v>1.3</v>
      </c>
      <c r="J25" s="36">
        <v>4.3</v>
      </c>
      <c r="K25" s="36">
        <v>24.4</v>
      </c>
    </row>
    <row r="26" spans="2:11" ht="15.75" customHeight="1" x14ac:dyDescent="0.15">
      <c r="B26" s="116"/>
      <c r="C26" s="164" t="s">
        <v>436</v>
      </c>
      <c r="D26" s="72">
        <v>474</v>
      </c>
      <c r="E26" s="50">
        <v>108</v>
      </c>
      <c r="F26" s="38">
        <v>178</v>
      </c>
      <c r="G26" s="38">
        <v>50</v>
      </c>
      <c r="H26" s="38">
        <v>14</v>
      </c>
      <c r="I26" s="38">
        <v>4</v>
      </c>
      <c r="J26" s="38">
        <v>31</v>
      </c>
      <c r="K26" s="38">
        <v>89</v>
      </c>
    </row>
    <row r="27" spans="2:11" ht="15.75" customHeight="1" x14ac:dyDescent="0.15">
      <c r="B27" s="118"/>
      <c r="C27" s="165"/>
      <c r="D27" s="18">
        <v>100</v>
      </c>
      <c r="E27" s="68">
        <v>22.8</v>
      </c>
      <c r="F27" s="11">
        <v>37.6</v>
      </c>
      <c r="G27" s="11">
        <v>10.5</v>
      </c>
      <c r="H27" s="11">
        <v>3</v>
      </c>
      <c r="I27" s="11">
        <v>0.8</v>
      </c>
      <c r="J27" s="11">
        <v>6.5</v>
      </c>
      <c r="K27" s="11">
        <v>18.8</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682" priority="1571" rank="1"/>
  </conditionalFormatting>
  <conditionalFormatting sqref="E11:K11">
    <cfRule type="top10" dxfId="681" priority="1572" rank="1"/>
  </conditionalFormatting>
  <conditionalFormatting sqref="E13:K13">
    <cfRule type="top10" dxfId="680" priority="1573" rank="1"/>
  </conditionalFormatting>
  <conditionalFormatting sqref="E15:K15">
    <cfRule type="top10" dxfId="679" priority="1574" rank="1"/>
  </conditionalFormatting>
  <conditionalFormatting sqref="E17:K17">
    <cfRule type="top10" dxfId="678" priority="1575" rank="1"/>
  </conditionalFormatting>
  <conditionalFormatting sqref="E19:K19">
    <cfRule type="top10" dxfId="677" priority="1576" rank="1"/>
  </conditionalFormatting>
  <conditionalFormatting sqref="E21:K21">
    <cfRule type="top10" dxfId="676" priority="1577" rank="1"/>
  </conditionalFormatting>
  <conditionalFormatting sqref="E23:K23">
    <cfRule type="top10" dxfId="675" priority="1578" rank="1"/>
  </conditionalFormatting>
  <conditionalFormatting sqref="E25:K25">
    <cfRule type="top10" dxfId="674" priority="1579" rank="1"/>
  </conditionalFormatting>
  <conditionalFormatting sqref="E27:K27">
    <cfRule type="top10" dxfId="673" priority="1580" rank="1"/>
  </conditionalFormatting>
  <pageMargins left="0.7" right="0.7" top="0.75" bottom="0.75" header="0.3" footer="0.3"/>
  <pageSetup paperSize="9" orientation="landscape" r:id="rId1"/>
  <headerFooter>
    <oddFooter>&amp;C&amp;P</oddFooter>
  </headerFooter>
</worksheet>
</file>

<file path=xl/worksheets/sheet2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7"/>
  <sheetViews>
    <sheetView showGridLines="0" zoomScaleNormal="100" workbookViewId="0"/>
  </sheetViews>
  <sheetFormatPr defaultColWidth="8.625" defaultRowHeight="15.75" customHeight="1" x14ac:dyDescent="0.15"/>
  <cols>
    <col min="1" max="2" width="6.125" style="1" customWidth="1"/>
    <col min="3" max="3" width="20.625" style="1" customWidth="1"/>
    <col min="4" max="4" width="8.625" style="1"/>
    <col min="5" max="15" width="10.625" style="1" customWidth="1"/>
    <col min="16" max="16384" width="8.625" style="1"/>
  </cols>
  <sheetData>
    <row r="2" spans="2:15" ht="15.75" customHeight="1" x14ac:dyDescent="0.15">
      <c r="B2" s="1" t="s">
        <v>785</v>
      </c>
    </row>
    <row r="3" spans="2:15" ht="15.75" customHeight="1" x14ac:dyDescent="0.15">
      <c r="B3" s="1" t="s">
        <v>786</v>
      </c>
    </row>
    <row r="4" spans="2:15" ht="15.75" customHeight="1" x14ac:dyDescent="0.15">
      <c r="B4" s="1" t="s">
        <v>804</v>
      </c>
    </row>
    <row r="5" spans="2:15" ht="15.75" customHeight="1" x14ac:dyDescent="0.15">
      <c r="B5" s="1" t="s">
        <v>805</v>
      </c>
    </row>
    <row r="6" spans="2:15" ht="4.5" customHeight="1" x14ac:dyDescent="0.15">
      <c r="B6" s="12"/>
      <c r="C6" s="6"/>
      <c r="D6" s="15"/>
      <c r="E6" s="73"/>
      <c r="F6" s="13"/>
      <c r="G6" s="13"/>
      <c r="H6" s="13"/>
      <c r="I6" s="13"/>
      <c r="J6" s="13"/>
      <c r="K6" s="13"/>
      <c r="L6" s="13"/>
      <c r="M6" s="13"/>
      <c r="N6" s="13"/>
      <c r="O6" s="13"/>
    </row>
    <row r="7" spans="2:15" s="2" customFormat="1" ht="118.5" customHeight="1" thickBot="1" x14ac:dyDescent="0.2">
      <c r="B7" s="25"/>
      <c r="C7" s="5" t="s">
        <v>427</v>
      </c>
      <c r="D7" s="19" t="s">
        <v>52</v>
      </c>
      <c r="E7" s="22" t="s">
        <v>833</v>
      </c>
      <c r="F7" s="23" t="s">
        <v>94</v>
      </c>
      <c r="G7" s="23" t="s">
        <v>95</v>
      </c>
      <c r="H7" s="23" t="s">
        <v>96</v>
      </c>
      <c r="I7" s="23" t="s">
        <v>97</v>
      </c>
      <c r="J7" s="23" t="s">
        <v>29</v>
      </c>
      <c r="K7" s="23" t="s">
        <v>98</v>
      </c>
      <c r="L7" s="23" t="s">
        <v>844</v>
      </c>
      <c r="M7" s="23" t="s">
        <v>845</v>
      </c>
      <c r="N7" s="23" t="s">
        <v>44</v>
      </c>
      <c r="O7" s="23" t="s">
        <v>53</v>
      </c>
    </row>
    <row r="8" spans="2:15" ht="15.75" customHeight="1" thickTop="1" x14ac:dyDescent="0.15">
      <c r="B8" s="108" t="s">
        <v>428</v>
      </c>
      <c r="C8" s="109"/>
      <c r="D8" s="16">
        <v>981</v>
      </c>
      <c r="E8" s="46">
        <v>636</v>
      </c>
      <c r="F8" s="28">
        <v>152</v>
      </c>
      <c r="G8" s="28">
        <v>251</v>
      </c>
      <c r="H8" s="28">
        <v>343</v>
      </c>
      <c r="I8" s="28">
        <v>124</v>
      </c>
      <c r="J8" s="28">
        <v>61</v>
      </c>
      <c r="K8" s="28">
        <v>122</v>
      </c>
      <c r="L8" s="28">
        <v>56</v>
      </c>
      <c r="M8" s="28">
        <v>241</v>
      </c>
      <c r="N8" s="28">
        <v>84</v>
      </c>
      <c r="O8" s="28">
        <v>47</v>
      </c>
    </row>
    <row r="9" spans="2:15" ht="15.75" customHeight="1" x14ac:dyDescent="0.15">
      <c r="B9" s="110"/>
      <c r="C9" s="111"/>
      <c r="D9" s="18">
        <v>100</v>
      </c>
      <c r="E9" s="68">
        <v>64.8</v>
      </c>
      <c r="F9" s="11">
        <v>15.5</v>
      </c>
      <c r="G9" s="11">
        <v>25.6</v>
      </c>
      <c r="H9" s="11">
        <v>35</v>
      </c>
      <c r="I9" s="11">
        <v>12.6</v>
      </c>
      <c r="J9" s="11">
        <v>6.2</v>
      </c>
      <c r="K9" s="11">
        <v>12.4</v>
      </c>
      <c r="L9" s="11">
        <v>5.7</v>
      </c>
      <c r="M9" s="11">
        <v>24.6</v>
      </c>
      <c r="N9" s="11">
        <v>8.6</v>
      </c>
      <c r="O9" s="11">
        <v>4.8</v>
      </c>
    </row>
    <row r="10" spans="2:15" ht="15.75" customHeight="1" x14ac:dyDescent="0.15">
      <c r="B10" s="117" t="s">
        <v>429</v>
      </c>
      <c r="C10" s="166" t="s">
        <v>2</v>
      </c>
      <c r="D10" s="17">
        <v>269</v>
      </c>
      <c r="E10" s="69">
        <v>174</v>
      </c>
      <c r="F10" s="10">
        <v>50</v>
      </c>
      <c r="G10" s="10">
        <v>74</v>
      </c>
      <c r="H10" s="10">
        <v>92</v>
      </c>
      <c r="I10" s="10">
        <v>38</v>
      </c>
      <c r="J10" s="10">
        <v>16</v>
      </c>
      <c r="K10" s="10">
        <v>20</v>
      </c>
      <c r="L10" s="10">
        <v>19</v>
      </c>
      <c r="M10" s="10">
        <v>70</v>
      </c>
      <c r="N10" s="10">
        <v>21</v>
      </c>
      <c r="O10" s="10">
        <v>11</v>
      </c>
    </row>
    <row r="11" spans="2:15" ht="15.75" customHeight="1" x14ac:dyDescent="0.15">
      <c r="B11" s="116"/>
      <c r="C11" s="163"/>
      <c r="D11" s="33">
        <v>100</v>
      </c>
      <c r="E11" s="49">
        <v>64.7</v>
      </c>
      <c r="F11" s="35">
        <v>18.600000000000001</v>
      </c>
      <c r="G11" s="35">
        <v>27.5</v>
      </c>
      <c r="H11" s="35">
        <v>34.200000000000003</v>
      </c>
      <c r="I11" s="35">
        <v>14.1</v>
      </c>
      <c r="J11" s="35">
        <v>5.9</v>
      </c>
      <c r="K11" s="35">
        <v>7.4</v>
      </c>
      <c r="L11" s="35">
        <v>7.1</v>
      </c>
      <c r="M11" s="35">
        <v>26</v>
      </c>
      <c r="N11" s="35">
        <v>7.8</v>
      </c>
      <c r="O11" s="35">
        <v>4.0999999999999996</v>
      </c>
    </row>
    <row r="12" spans="2:15" ht="15.75" customHeight="1" x14ac:dyDescent="0.15">
      <c r="B12" s="116"/>
      <c r="C12" s="162" t="s">
        <v>3</v>
      </c>
      <c r="D12" s="16">
        <v>702</v>
      </c>
      <c r="E12" s="46">
        <v>454</v>
      </c>
      <c r="F12" s="28">
        <v>97</v>
      </c>
      <c r="G12" s="28">
        <v>174</v>
      </c>
      <c r="H12" s="28">
        <v>245</v>
      </c>
      <c r="I12" s="28">
        <v>85</v>
      </c>
      <c r="J12" s="28">
        <v>44</v>
      </c>
      <c r="K12" s="28">
        <v>101</v>
      </c>
      <c r="L12" s="28">
        <v>36</v>
      </c>
      <c r="M12" s="28">
        <v>168</v>
      </c>
      <c r="N12" s="28">
        <v>63</v>
      </c>
      <c r="O12" s="28">
        <v>36</v>
      </c>
    </row>
    <row r="13" spans="2:15" ht="15.75" customHeight="1" x14ac:dyDescent="0.15">
      <c r="B13" s="118"/>
      <c r="C13" s="165"/>
      <c r="D13" s="18">
        <v>100</v>
      </c>
      <c r="E13" s="68">
        <v>64.7</v>
      </c>
      <c r="F13" s="11">
        <v>13.8</v>
      </c>
      <c r="G13" s="11">
        <v>24.8</v>
      </c>
      <c r="H13" s="11">
        <v>34.9</v>
      </c>
      <c r="I13" s="11">
        <v>12.1</v>
      </c>
      <c r="J13" s="11">
        <v>6.3</v>
      </c>
      <c r="K13" s="11">
        <v>14.4</v>
      </c>
      <c r="L13" s="11">
        <v>5.0999999999999996</v>
      </c>
      <c r="M13" s="11">
        <v>23.9</v>
      </c>
      <c r="N13" s="11">
        <v>9</v>
      </c>
      <c r="O13" s="11">
        <v>5.0999999999999996</v>
      </c>
    </row>
    <row r="14" spans="2:15" ht="15.75" customHeight="1" x14ac:dyDescent="0.15">
      <c r="B14" s="117" t="s">
        <v>784</v>
      </c>
      <c r="C14" s="166" t="s">
        <v>430</v>
      </c>
      <c r="D14" s="17">
        <v>9</v>
      </c>
      <c r="E14" s="69">
        <v>5</v>
      </c>
      <c r="F14" s="10">
        <v>2</v>
      </c>
      <c r="G14" s="10">
        <v>4</v>
      </c>
      <c r="H14" s="10">
        <v>2</v>
      </c>
      <c r="I14" s="10">
        <v>0</v>
      </c>
      <c r="J14" s="10">
        <v>0</v>
      </c>
      <c r="K14" s="10">
        <v>1</v>
      </c>
      <c r="L14" s="10">
        <v>0</v>
      </c>
      <c r="M14" s="10">
        <v>1</v>
      </c>
      <c r="N14" s="10">
        <v>1</v>
      </c>
      <c r="O14" s="10">
        <v>0</v>
      </c>
    </row>
    <row r="15" spans="2:15" ht="15.75" customHeight="1" x14ac:dyDescent="0.15">
      <c r="B15" s="116"/>
      <c r="C15" s="163"/>
      <c r="D15" s="33">
        <v>100</v>
      </c>
      <c r="E15" s="49">
        <v>55.6</v>
      </c>
      <c r="F15" s="35">
        <v>22.2</v>
      </c>
      <c r="G15" s="35">
        <v>44.4</v>
      </c>
      <c r="H15" s="35">
        <v>22.2</v>
      </c>
      <c r="I15" s="35">
        <v>0</v>
      </c>
      <c r="J15" s="35">
        <v>0</v>
      </c>
      <c r="K15" s="35">
        <v>11.1</v>
      </c>
      <c r="L15" s="35">
        <v>0</v>
      </c>
      <c r="M15" s="35">
        <v>11.1</v>
      </c>
      <c r="N15" s="35">
        <v>11.1</v>
      </c>
      <c r="O15" s="35">
        <v>0</v>
      </c>
    </row>
    <row r="16" spans="2:15" ht="15.75" customHeight="1" x14ac:dyDescent="0.15">
      <c r="B16" s="116"/>
      <c r="C16" s="162" t="s">
        <v>431</v>
      </c>
      <c r="D16" s="16">
        <v>26</v>
      </c>
      <c r="E16" s="46">
        <v>16</v>
      </c>
      <c r="F16" s="28">
        <v>2</v>
      </c>
      <c r="G16" s="28">
        <v>3</v>
      </c>
      <c r="H16" s="28">
        <v>6</v>
      </c>
      <c r="I16" s="28">
        <v>2</v>
      </c>
      <c r="J16" s="28">
        <v>2</v>
      </c>
      <c r="K16" s="28">
        <v>3</v>
      </c>
      <c r="L16" s="28">
        <v>0</v>
      </c>
      <c r="M16" s="28">
        <v>9</v>
      </c>
      <c r="N16" s="28">
        <v>2</v>
      </c>
      <c r="O16" s="28">
        <v>3</v>
      </c>
    </row>
    <row r="17" spans="2:15" ht="15.75" customHeight="1" x14ac:dyDescent="0.15">
      <c r="B17" s="116"/>
      <c r="C17" s="162"/>
      <c r="D17" s="71">
        <v>100</v>
      </c>
      <c r="E17" s="70">
        <v>61.5</v>
      </c>
      <c r="F17" s="36">
        <v>7.7</v>
      </c>
      <c r="G17" s="36">
        <v>11.5</v>
      </c>
      <c r="H17" s="36">
        <v>23.1</v>
      </c>
      <c r="I17" s="36">
        <v>7.7</v>
      </c>
      <c r="J17" s="36">
        <v>7.7</v>
      </c>
      <c r="K17" s="36">
        <v>11.5</v>
      </c>
      <c r="L17" s="36">
        <v>0</v>
      </c>
      <c r="M17" s="36">
        <v>34.6</v>
      </c>
      <c r="N17" s="36">
        <v>7.7</v>
      </c>
      <c r="O17" s="36">
        <v>11.5</v>
      </c>
    </row>
    <row r="18" spans="2:15" ht="15.75" customHeight="1" x14ac:dyDescent="0.15">
      <c r="B18" s="116"/>
      <c r="C18" s="164" t="s">
        <v>432</v>
      </c>
      <c r="D18" s="72">
        <v>46</v>
      </c>
      <c r="E18" s="50">
        <v>27</v>
      </c>
      <c r="F18" s="38">
        <v>10</v>
      </c>
      <c r="G18" s="38">
        <v>10</v>
      </c>
      <c r="H18" s="38">
        <v>19</v>
      </c>
      <c r="I18" s="38">
        <v>11</v>
      </c>
      <c r="J18" s="38">
        <v>3</v>
      </c>
      <c r="K18" s="38">
        <v>6</v>
      </c>
      <c r="L18" s="38">
        <v>4</v>
      </c>
      <c r="M18" s="38">
        <v>12</v>
      </c>
      <c r="N18" s="38">
        <v>4</v>
      </c>
      <c r="O18" s="38">
        <v>4</v>
      </c>
    </row>
    <row r="19" spans="2:15" ht="15.75" customHeight="1" x14ac:dyDescent="0.15">
      <c r="B19" s="116"/>
      <c r="C19" s="163"/>
      <c r="D19" s="33">
        <v>100</v>
      </c>
      <c r="E19" s="49">
        <v>58.7</v>
      </c>
      <c r="F19" s="35">
        <v>21.7</v>
      </c>
      <c r="G19" s="35">
        <v>21.7</v>
      </c>
      <c r="H19" s="35">
        <v>41.3</v>
      </c>
      <c r="I19" s="35">
        <v>23.9</v>
      </c>
      <c r="J19" s="35">
        <v>6.5</v>
      </c>
      <c r="K19" s="35">
        <v>13</v>
      </c>
      <c r="L19" s="35">
        <v>8.6999999999999993</v>
      </c>
      <c r="M19" s="35">
        <v>26.1</v>
      </c>
      <c r="N19" s="35">
        <v>8.6999999999999993</v>
      </c>
      <c r="O19" s="35">
        <v>8.6999999999999993</v>
      </c>
    </row>
    <row r="20" spans="2:15" ht="15.75" customHeight="1" x14ac:dyDescent="0.15">
      <c r="B20" s="116"/>
      <c r="C20" s="162" t="s">
        <v>433</v>
      </c>
      <c r="D20" s="16">
        <v>80</v>
      </c>
      <c r="E20" s="46">
        <v>47</v>
      </c>
      <c r="F20" s="28">
        <v>10</v>
      </c>
      <c r="G20" s="28">
        <v>16</v>
      </c>
      <c r="H20" s="28">
        <v>22</v>
      </c>
      <c r="I20" s="28">
        <v>16</v>
      </c>
      <c r="J20" s="28">
        <v>6</v>
      </c>
      <c r="K20" s="28">
        <v>9</v>
      </c>
      <c r="L20" s="28">
        <v>6</v>
      </c>
      <c r="M20" s="28">
        <v>20</v>
      </c>
      <c r="N20" s="28">
        <v>5</v>
      </c>
      <c r="O20" s="28">
        <v>4</v>
      </c>
    </row>
    <row r="21" spans="2:15" ht="15.75" customHeight="1" x14ac:dyDescent="0.15">
      <c r="B21" s="116"/>
      <c r="C21" s="162"/>
      <c r="D21" s="71">
        <v>100</v>
      </c>
      <c r="E21" s="70">
        <v>58.8</v>
      </c>
      <c r="F21" s="36">
        <v>12.5</v>
      </c>
      <c r="G21" s="36">
        <v>20</v>
      </c>
      <c r="H21" s="36">
        <v>27.5</v>
      </c>
      <c r="I21" s="36">
        <v>20</v>
      </c>
      <c r="J21" s="36">
        <v>7.5</v>
      </c>
      <c r="K21" s="36">
        <v>11.3</v>
      </c>
      <c r="L21" s="36">
        <v>7.5</v>
      </c>
      <c r="M21" s="36">
        <v>25</v>
      </c>
      <c r="N21" s="36">
        <v>6.3</v>
      </c>
      <c r="O21" s="36">
        <v>5</v>
      </c>
    </row>
    <row r="22" spans="2:15" ht="15.75" customHeight="1" x14ac:dyDescent="0.15">
      <c r="B22" s="116"/>
      <c r="C22" s="164" t="s">
        <v>434</v>
      </c>
      <c r="D22" s="72">
        <v>157</v>
      </c>
      <c r="E22" s="50">
        <v>110</v>
      </c>
      <c r="F22" s="38">
        <v>25</v>
      </c>
      <c r="G22" s="38">
        <v>46</v>
      </c>
      <c r="H22" s="38">
        <v>52</v>
      </c>
      <c r="I22" s="38">
        <v>14</v>
      </c>
      <c r="J22" s="38">
        <v>10</v>
      </c>
      <c r="K22" s="38">
        <v>21</v>
      </c>
      <c r="L22" s="38">
        <v>11</v>
      </c>
      <c r="M22" s="38">
        <v>35</v>
      </c>
      <c r="N22" s="38">
        <v>14</v>
      </c>
      <c r="O22" s="38">
        <v>5</v>
      </c>
    </row>
    <row r="23" spans="2:15" ht="15.75" customHeight="1" x14ac:dyDescent="0.15">
      <c r="B23" s="116"/>
      <c r="C23" s="163"/>
      <c r="D23" s="33">
        <v>100</v>
      </c>
      <c r="E23" s="49">
        <v>70.099999999999994</v>
      </c>
      <c r="F23" s="35">
        <v>15.9</v>
      </c>
      <c r="G23" s="35">
        <v>29.3</v>
      </c>
      <c r="H23" s="35">
        <v>33.1</v>
      </c>
      <c r="I23" s="35">
        <v>8.9</v>
      </c>
      <c r="J23" s="35">
        <v>6.4</v>
      </c>
      <c r="K23" s="35">
        <v>13.4</v>
      </c>
      <c r="L23" s="35">
        <v>7</v>
      </c>
      <c r="M23" s="35">
        <v>22.3</v>
      </c>
      <c r="N23" s="35">
        <v>8.9</v>
      </c>
      <c r="O23" s="35">
        <v>3.2</v>
      </c>
    </row>
    <row r="24" spans="2:15" ht="15.75" customHeight="1" x14ac:dyDescent="0.15">
      <c r="B24" s="116"/>
      <c r="C24" s="162" t="s">
        <v>435</v>
      </c>
      <c r="D24" s="16">
        <v>307</v>
      </c>
      <c r="E24" s="46">
        <v>193</v>
      </c>
      <c r="F24" s="28">
        <v>51</v>
      </c>
      <c r="G24" s="28">
        <v>84</v>
      </c>
      <c r="H24" s="28">
        <v>121</v>
      </c>
      <c r="I24" s="28">
        <v>41</v>
      </c>
      <c r="J24" s="28">
        <v>19</v>
      </c>
      <c r="K24" s="28">
        <v>43</v>
      </c>
      <c r="L24" s="28">
        <v>14</v>
      </c>
      <c r="M24" s="28">
        <v>75</v>
      </c>
      <c r="N24" s="28">
        <v>32</v>
      </c>
      <c r="O24" s="28">
        <v>12</v>
      </c>
    </row>
    <row r="25" spans="2:15" ht="15.75" customHeight="1" x14ac:dyDescent="0.15">
      <c r="B25" s="116"/>
      <c r="C25" s="162"/>
      <c r="D25" s="71">
        <v>100</v>
      </c>
      <c r="E25" s="70">
        <v>62.9</v>
      </c>
      <c r="F25" s="36">
        <v>16.600000000000001</v>
      </c>
      <c r="G25" s="36">
        <v>27.4</v>
      </c>
      <c r="H25" s="36">
        <v>39.4</v>
      </c>
      <c r="I25" s="36">
        <v>13.4</v>
      </c>
      <c r="J25" s="36">
        <v>6.2</v>
      </c>
      <c r="K25" s="36">
        <v>14</v>
      </c>
      <c r="L25" s="36">
        <v>4.5999999999999996</v>
      </c>
      <c r="M25" s="36">
        <v>24.4</v>
      </c>
      <c r="N25" s="36">
        <v>10.4</v>
      </c>
      <c r="O25" s="36">
        <v>3.9</v>
      </c>
    </row>
    <row r="26" spans="2:15" ht="15.75" customHeight="1" x14ac:dyDescent="0.15">
      <c r="B26" s="116"/>
      <c r="C26" s="164" t="s">
        <v>436</v>
      </c>
      <c r="D26" s="72">
        <v>336</v>
      </c>
      <c r="E26" s="50">
        <v>224</v>
      </c>
      <c r="F26" s="38">
        <v>47</v>
      </c>
      <c r="G26" s="38">
        <v>84</v>
      </c>
      <c r="H26" s="38">
        <v>113</v>
      </c>
      <c r="I26" s="38">
        <v>38</v>
      </c>
      <c r="J26" s="38">
        <v>20</v>
      </c>
      <c r="K26" s="38">
        <v>37</v>
      </c>
      <c r="L26" s="38">
        <v>19</v>
      </c>
      <c r="M26" s="38">
        <v>85</v>
      </c>
      <c r="N26" s="38">
        <v>26</v>
      </c>
      <c r="O26" s="38">
        <v>18</v>
      </c>
    </row>
    <row r="27" spans="2:15" ht="15.75" customHeight="1" x14ac:dyDescent="0.15">
      <c r="B27" s="118"/>
      <c r="C27" s="165"/>
      <c r="D27" s="18">
        <v>100</v>
      </c>
      <c r="E27" s="68">
        <v>66.7</v>
      </c>
      <c r="F27" s="11">
        <v>14</v>
      </c>
      <c r="G27" s="11">
        <v>25</v>
      </c>
      <c r="H27" s="11">
        <v>33.6</v>
      </c>
      <c r="I27" s="11">
        <v>11.3</v>
      </c>
      <c r="J27" s="11">
        <v>6</v>
      </c>
      <c r="K27" s="11">
        <v>11</v>
      </c>
      <c r="L27" s="11">
        <v>5.7</v>
      </c>
      <c r="M27" s="11">
        <v>25.3</v>
      </c>
      <c r="N27" s="11">
        <v>7.7</v>
      </c>
      <c r="O27" s="11">
        <v>5.4</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O9">
    <cfRule type="top10" dxfId="672" priority="1581" rank="1"/>
  </conditionalFormatting>
  <conditionalFormatting sqref="E11:O11">
    <cfRule type="top10" dxfId="671" priority="1582" rank="1"/>
  </conditionalFormatting>
  <conditionalFormatting sqref="E13:O13">
    <cfRule type="top10" dxfId="670" priority="1583" rank="1"/>
  </conditionalFormatting>
  <conditionalFormatting sqref="E15:O15">
    <cfRule type="top10" dxfId="669" priority="1584" rank="1"/>
  </conditionalFormatting>
  <conditionalFormatting sqref="E17:O17">
    <cfRule type="top10" dxfId="668" priority="1585" rank="1"/>
  </conditionalFormatting>
  <conditionalFormatting sqref="E19:O19">
    <cfRule type="top10" dxfId="667" priority="1586" rank="1"/>
  </conditionalFormatting>
  <conditionalFormatting sqref="E21:O21">
    <cfRule type="top10" dxfId="666" priority="1587" rank="1"/>
  </conditionalFormatting>
  <conditionalFormatting sqref="E23:O23">
    <cfRule type="top10" dxfId="665" priority="1588" rank="1"/>
  </conditionalFormatting>
  <conditionalFormatting sqref="E25:O25">
    <cfRule type="top10" dxfId="664" priority="1589" rank="1"/>
  </conditionalFormatting>
  <conditionalFormatting sqref="E27:O27">
    <cfRule type="top10" dxfId="663" priority="1590" rank="1"/>
  </conditionalFormatting>
  <pageMargins left="0.7" right="0.7" top="0.75" bottom="0.75" header="0.3" footer="0.3"/>
  <pageSetup paperSize="9" scale="83" orientation="landscape" r:id="rId1"/>
  <headerFooter>
    <oddFooter>&amp;C&amp;P</oddFooter>
  </headerFooter>
</worksheet>
</file>

<file path=xl/worksheets/sheet2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785</v>
      </c>
    </row>
    <row r="3" spans="2:15" ht="15.75" customHeight="1" x14ac:dyDescent="0.15">
      <c r="B3" s="1" t="s">
        <v>786</v>
      </c>
    </row>
    <row r="4" spans="2:15" ht="15.75" customHeight="1" x14ac:dyDescent="0.15">
      <c r="B4" s="1" t="s">
        <v>806</v>
      </c>
    </row>
    <row r="5" spans="2:15" ht="15.75" customHeight="1" x14ac:dyDescent="0.15">
      <c r="B5" s="1" t="s">
        <v>807</v>
      </c>
    </row>
    <row r="6" spans="2:15" ht="4.5" customHeight="1" x14ac:dyDescent="0.15">
      <c r="B6" s="12"/>
      <c r="C6" s="6"/>
      <c r="D6" s="15"/>
      <c r="E6" s="73"/>
      <c r="F6" s="13"/>
      <c r="G6" s="13"/>
      <c r="H6" s="13"/>
      <c r="I6" s="13"/>
      <c r="J6" s="13"/>
      <c r="K6" s="13"/>
      <c r="L6" s="13"/>
      <c r="M6" s="13"/>
      <c r="N6" s="13"/>
      <c r="O6" s="13"/>
    </row>
    <row r="7" spans="2:15" s="2" customFormat="1" ht="118.5" customHeight="1" thickBot="1" x14ac:dyDescent="0.2">
      <c r="B7" s="25"/>
      <c r="C7" s="5" t="s">
        <v>427</v>
      </c>
      <c r="D7" s="19" t="s">
        <v>52</v>
      </c>
      <c r="E7" s="22" t="s">
        <v>834</v>
      </c>
      <c r="F7" s="23" t="s">
        <v>88</v>
      </c>
      <c r="G7" s="23" t="s">
        <v>89</v>
      </c>
      <c r="H7" s="23" t="s">
        <v>846</v>
      </c>
      <c r="I7" s="23" t="s">
        <v>90</v>
      </c>
      <c r="J7" s="23" t="s">
        <v>32</v>
      </c>
      <c r="K7" s="23" t="s">
        <v>91</v>
      </c>
      <c r="L7" s="23" t="s">
        <v>33</v>
      </c>
      <c r="M7" s="23" t="s">
        <v>92</v>
      </c>
      <c r="N7" s="23" t="s">
        <v>44</v>
      </c>
      <c r="O7" s="23" t="s">
        <v>53</v>
      </c>
    </row>
    <row r="8" spans="2:15" ht="15.75" customHeight="1" thickTop="1" x14ac:dyDescent="0.15">
      <c r="B8" s="108" t="s">
        <v>428</v>
      </c>
      <c r="C8" s="109"/>
      <c r="D8" s="16">
        <v>205</v>
      </c>
      <c r="E8" s="46">
        <v>35</v>
      </c>
      <c r="F8" s="28">
        <v>1</v>
      </c>
      <c r="G8" s="28">
        <v>12</v>
      </c>
      <c r="H8" s="28">
        <v>31</v>
      </c>
      <c r="I8" s="28">
        <v>36</v>
      </c>
      <c r="J8" s="28">
        <v>28</v>
      </c>
      <c r="K8" s="28">
        <v>25</v>
      </c>
      <c r="L8" s="28">
        <v>6</v>
      </c>
      <c r="M8" s="28">
        <v>17</v>
      </c>
      <c r="N8" s="28">
        <v>39</v>
      </c>
      <c r="O8" s="28">
        <v>54</v>
      </c>
    </row>
    <row r="9" spans="2:15" ht="15.75" customHeight="1" x14ac:dyDescent="0.15">
      <c r="B9" s="110"/>
      <c r="C9" s="111"/>
      <c r="D9" s="18">
        <v>100</v>
      </c>
      <c r="E9" s="68">
        <v>17.100000000000001</v>
      </c>
      <c r="F9" s="11">
        <v>0.5</v>
      </c>
      <c r="G9" s="11">
        <v>5.9</v>
      </c>
      <c r="H9" s="11">
        <v>15.1</v>
      </c>
      <c r="I9" s="11">
        <v>17.600000000000001</v>
      </c>
      <c r="J9" s="11">
        <v>13.7</v>
      </c>
      <c r="K9" s="11">
        <v>12.2</v>
      </c>
      <c r="L9" s="11">
        <v>2.9</v>
      </c>
      <c r="M9" s="11">
        <v>8.3000000000000007</v>
      </c>
      <c r="N9" s="11">
        <v>19</v>
      </c>
      <c r="O9" s="11">
        <v>26.3</v>
      </c>
    </row>
    <row r="10" spans="2:15" ht="15.75" customHeight="1" x14ac:dyDescent="0.15">
      <c r="B10" s="117" t="s">
        <v>429</v>
      </c>
      <c r="C10" s="166" t="s">
        <v>2</v>
      </c>
      <c r="D10" s="17">
        <v>59</v>
      </c>
      <c r="E10" s="69">
        <v>12</v>
      </c>
      <c r="F10" s="10">
        <v>0</v>
      </c>
      <c r="G10" s="10">
        <v>4</v>
      </c>
      <c r="H10" s="10">
        <v>7</v>
      </c>
      <c r="I10" s="10">
        <v>13</v>
      </c>
      <c r="J10" s="10">
        <v>10</v>
      </c>
      <c r="K10" s="10">
        <v>7</v>
      </c>
      <c r="L10" s="10">
        <v>2</v>
      </c>
      <c r="M10" s="10">
        <v>5</v>
      </c>
      <c r="N10" s="10">
        <v>12</v>
      </c>
      <c r="O10" s="10">
        <v>16</v>
      </c>
    </row>
    <row r="11" spans="2:15" ht="15.75" customHeight="1" x14ac:dyDescent="0.15">
      <c r="B11" s="116"/>
      <c r="C11" s="163"/>
      <c r="D11" s="33">
        <v>100</v>
      </c>
      <c r="E11" s="49">
        <v>20.3</v>
      </c>
      <c r="F11" s="35">
        <v>0</v>
      </c>
      <c r="G11" s="35">
        <v>6.8</v>
      </c>
      <c r="H11" s="35">
        <v>11.9</v>
      </c>
      <c r="I11" s="35">
        <v>22</v>
      </c>
      <c r="J11" s="35">
        <v>16.899999999999999</v>
      </c>
      <c r="K11" s="35">
        <v>11.9</v>
      </c>
      <c r="L11" s="35">
        <v>3.4</v>
      </c>
      <c r="M11" s="35">
        <v>8.5</v>
      </c>
      <c r="N11" s="35">
        <v>20.3</v>
      </c>
      <c r="O11" s="35">
        <v>27.1</v>
      </c>
    </row>
    <row r="12" spans="2:15" ht="15.75" customHeight="1" x14ac:dyDescent="0.15">
      <c r="B12" s="116"/>
      <c r="C12" s="162" t="s">
        <v>3</v>
      </c>
      <c r="D12" s="16">
        <v>145</v>
      </c>
      <c r="E12" s="46">
        <v>23</v>
      </c>
      <c r="F12" s="28">
        <v>1</v>
      </c>
      <c r="G12" s="28">
        <v>8</v>
      </c>
      <c r="H12" s="28">
        <v>24</v>
      </c>
      <c r="I12" s="28">
        <v>23</v>
      </c>
      <c r="J12" s="28">
        <v>18</v>
      </c>
      <c r="K12" s="28">
        <v>18</v>
      </c>
      <c r="L12" s="28">
        <v>4</v>
      </c>
      <c r="M12" s="28">
        <v>12</v>
      </c>
      <c r="N12" s="28">
        <v>27</v>
      </c>
      <c r="O12" s="28">
        <v>37</v>
      </c>
    </row>
    <row r="13" spans="2:15" ht="15.75" customHeight="1" x14ac:dyDescent="0.15">
      <c r="B13" s="118"/>
      <c r="C13" s="165"/>
      <c r="D13" s="18">
        <v>100</v>
      </c>
      <c r="E13" s="68">
        <v>15.9</v>
      </c>
      <c r="F13" s="11">
        <v>0.7</v>
      </c>
      <c r="G13" s="11">
        <v>5.5</v>
      </c>
      <c r="H13" s="11">
        <v>16.600000000000001</v>
      </c>
      <c r="I13" s="11">
        <v>15.9</v>
      </c>
      <c r="J13" s="11">
        <v>12.4</v>
      </c>
      <c r="K13" s="11">
        <v>12.4</v>
      </c>
      <c r="L13" s="11">
        <v>2.8</v>
      </c>
      <c r="M13" s="11">
        <v>8.3000000000000007</v>
      </c>
      <c r="N13" s="11">
        <v>18.600000000000001</v>
      </c>
      <c r="O13" s="11">
        <v>25.5</v>
      </c>
    </row>
    <row r="14" spans="2:15" ht="15.75" customHeight="1" x14ac:dyDescent="0.15">
      <c r="B14" s="117" t="s">
        <v>784</v>
      </c>
      <c r="C14" s="166" t="s">
        <v>430</v>
      </c>
      <c r="D14" s="17">
        <v>3</v>
      </c>
      <c r="E14" s="69">
        <v>0</v>
      </c>
      <c r="F14" s="10">
        <v>0</v>
      </c>
      <c r="G14" s="10">
        <v>0</v>
      </c>
      <c r="H14" s="10">
        <v>0</v>
      </c>
      <c r="I14" s="10">
        <v>1</v>
      </c>
      <c r="J14" s="10">
        <v>0</v>
      </c>
      <c r="K14" s="10">
        <v>0</v>
      </c>
      <c r="L14" s="10">
        <v>0</v>
      </c>
      <c r="M14" s="10">
        <v>1</v>
      </c>
      <c r="N14" s="10">
        <v>1</v>
      </c>
      <c r="O14" s="10">
        <v>0</v>
      </c>
    </row>
    <row r="15" spans="2:15" ht="15.75" customHeight="1" x14ac:dyDescent="0.15">
      <c r="B15" s="116"/>
      <c r="C15" s="163"/>
      <c r="D15" s="33">
        <v>100</v>
      </c>
      <c r="E15" s="49">
        <v>0</v>
      </c>
      <c r="F15" s="35">
        <v>0</v>
      </c>
      <c r="G15" s="35">
        <v>0</v>
      </c>
      <c r="H15" s="35">
        <v>0</v>
      </c>
      <c r="I15" s="35">
        <v>33.299999999999997</v>
      </c>
      <c r="J15" s="35">
        <v>0</v>
      </c>
      <c r="K15" s="35">
        <v>0</v>
      </c>
      <c r="L15" s="35">
        <v>0</v>
      </c>
      <c r="M15" s="35">
        <v>33.299999999999997</v>
      </c>
      <c r="N15" s="35">
        <v>33.299999999999997</v>
      </c>
      <c r="O15" s="35">
        <v>0</v>
      </c>
    </row>
    <row r="16" spans="2:15" ht="15.75" customHeight="1" x14ac:dyDescent="0.15">
      <c r="B16" s="116"/>
      <c r="C16" s="162" t="s">
        <v>431</v>
      </c>
      <c r="D16" s="16">
        <v>4</v>
      </c>
      <c r="E16" s="46">
        <v>1</v>
      </c>
      <c r="F16" s="28">
        <v>0</v>
      </c>
      <c r="G16" s="28">
        <v>0</v>
      </c>
      <c r="H16" s="28">
        <v>0</v>
      </c>
      <c r="I16" s="28">
        <v>1</v>
      </c>
      <c r="J16" s="28">
        <v>1</v>
      </c>
      <c r="K16" s="28">
        <v>0</v>
      </c>
      <c r="L16" s="28">
        <v>1</v>
      </c>
      <c r="M16" s="28">
        <v>0</v>
      </c>
      <c r="N16" s="28">
        <v>0</v>
      </c>
      <c r="O16" s="28">
        <v>1</v>
      </c>
    </row>
    <row r="17" spans="2:15" ht="15.75" customHeight="1" x14ac:dyDescent="0.15">
      <c r="B17" s="116"/>
      <c r="C17" s="162"/>
      <c r="D17" s="71">
        <v>100</v>
      </c>
      <c r="E17" s="70">
        <v>25</v>
      </c>
      <c r="F17" s="36">
        <v>0</v>
      </c>
      <c r="G17" s="36">
        <v>0</v>
      </c>
      <c r="H17" s="36">
        <v>0</v>
      </c>
      <c r="I17" s="36">
        <v>25</v>
      </c>
      <c r="J17" s="36">
        <v>25</v>
      </c>
      <c r="K17" s="36">
        <v>0</v>
      </c>
      <c r="L17" s="36">
        <v>25</v>
      </c>
      <c r="M17" s="36">
        <v>0</v>
      </c>
      <c r="N17" s="36">
        <v>0</v>
      </c>
      <c r="O17" s="36">
        <v>25</v>
      </c>
    </row>
    <row r="18" spans="2:15" ht="15.75" customHeight="1" x14ac:dyDescent="0.15">
      <c r="B18" s="116"/>
      <c r="C18" s="164" t="s">
        <v>432</v>
      </c>
      <c r="D18" s="72">
        <v>14</v>
      </c>
      <c r="E18" s="50">
        <v>3</v>
      </c>
      <c r="F18" s="38">
        <v>1</v>
      </c>
      <c r="G18" s="38">
        <v>1</v>
      </c>
      <c r="H18" s="38">
        <v>1</v>
      </c>
      <c r="I18" s="38">
        <v>4</v>
      </c>
      <c r="J18" s="38">
        <v>1</v>
      </c>
      <c r="K18" s="38">
        <v>3</v>
      </c>
      <c r="L18" s="38">
        <v>0</v>
      </c>
      <c r="M18" s="38">
        <v>2</v>
      </c>
      <c r="N18" s="38">
        <v>3</v>
      </c>
      <c r="O18" s="38">
        <v>4</v>
      </c>
    </row>
    <row r="19" spans="2:15" ht="15.75" customHeight="1" x14ac:dyDescent="0.15">
      <c r="B19" s="116"/>
      <c r="C19" s="163"/>
      <c r="D19" s="33">
        <v>100</v>
      </c>
      <c r="E19" s="49">
        <v>21.4</v>
      </c>
      <c r="F19" s="35">
        <v>7.1</v>
      </c>
      <c r="G19" s="35">
        <v>7.1</v>
      </c>
      <c r="H19" s="35">
        <v>7.1</v>
      </c>
      <c r="I19" s="35">
        <v>28.6</v>
      </c>
      <c r="J19" s="35">
        <v>7.1</v>
      </c>
      <c r="K19" s="35">
        <v>21.4</v>
      </c>
      <c r="L19" s="35">
        <v>0</v>
      </c>
      <c r="M19" s="35">
        <v>14.3</v>
      </c>
      <c r="N19" s="35">
        <v>21.4</v>
      </c>
      <c r="O19" s="35">
        <v>28.6</v>
      </c>
    </row>
    <row r="20" spans="2:15" ht="15.75" customHeight="1" x14ac:dyDescent="0.15">
      <c r="B20" s="116"/>
      <c r="C20" s="162" t="s">
        <v>433</v>
      </c>
      <c r="D20" s="16">
        <v>16</v>
      </c>
      <c r="E20" s="46">
        <v>2</v>
      </c>
      <c r="F20" s="28">
        <v>0</v>
      </c>
      <c r="G20" s="28">
        <v>4</v>
      </c>
      <c r="H20" s="28">
        <v>4</v>
      </c>
      <c r="I20" s="28">
        <v>4</v>
      </c>
      <c r="J20" s="28">
        <v>2</v>
      </c>
      <c r="K20" s="28">
        <v>1</v>
      </c>
      <c r="L20" s="28">
        <v>1</v>
      </c>
      <c r="M20" s="28">
        <v>2</v>
      </c>
      <c r="N20" s="28">
        <v>2</v>
      </c>
      <c r="O20" s="28">
        <v>3</v>
      </c>
    </row>
    <row r="21" spans="2:15" ht="15.75" customHeight="1" x14ac:dyDescent="0.15">
      <c r="B21" s="116"/>
      <c r="C21" s="162"/>
      <c r="D21" s="71">
        <v>100</v>
      </c>
      <c r="E21" s="70">
        <v>12.5</v>
      </c>
      <c r="F21" s="36">
        <v>0</v>
      </c>
      <c r="G21" s="36">
        <v>25</v>
      </c>
      <c r="H21" s="36">
        <v>25</v>
      </c>
      <c r="I21" s="36">
        <v>25</v>
      </c>
      <c r="J21" s="36">
        <v>12.5</v>
      </c>
      <c r="K21" s="36">
        <v>6.3</v>
      </c>
      <c r="L21" s="36">
        <v>6.3</v>
      </c>
      <c r="M21" s="36">
        <v>12.5</v>
      </c>
      <c r="N21" s="36">
        <v>12.5</v>
      </c>
      <c r="O21" s="36">
        <v>18.8</v>
      </c>
    </row>
    <row r="22" spans="2:15" ht="15.75" customHeight="1" x14ac:dyDescent="0.15">
      <c r="B22" s="116"/>
      <c r="C22" s="164" t="s">
        <v>434</v>
      </c>
      <c r="D22" s="72">
        <v>32</v>
      </c>
      <c r="E22" s="50">
        <v>7</v>
      </c>
      <c r="F22" s="38">
        <v>0</v>
      </c>
      <c r="G22" s="38">
        <v>1</v>
      </c>
      <c r="H22" s="38">
        <v>5</v>
      </c>
      <c r="I22" s="38">
        <v>4</v>
      </c>
      <c r="J22" s="38">
        <v>5</v>
      </c>
      <c r="K22" s="38">
        <v>5</v>
      </c>
      <c r="L22" s="38">
        <v>0</v>
      </c>
      <c r="M22" s="38">
        <v>3</v>
      </c>
      <c r="N22" s="38">
        <v>8</v>
      </c>
      <c r="O22" s="38">
        <v>6</v>
      </c>
    </row>
    <row r="23" spans="2:15" ht="15.75" customHeight="1" x14ac:dyDescent="0.15">
      <c r="B23" s="116"/>
      <c r="C23" s="163"/>
      <c r="D23" s="33">
        <v>100</v>
      </c>
      <c r="E23" s="49">
        <v>21.9</v>
      </c>
      <c r="F23" s="35">
        <v>0</v>
      </c>
      <c r="G23" s="35">
        <v>3.1</v>
      </c>
      <c r="H23" s="35">
        <v>15.6</v>
      </c>
      <c r="I23" s="35">
        <v>12.5</v>
      </c>
      <c r="J23" s="35">
        <v>15.6</v>
      </c>
      <c r="K23" s="35">
        <v>15.6</v>
      </c>
      <c r="L23" s="35">
        <v>0</v>
      </c>
      <c r="M23" s="35">
        <v>9.4</v>
      </c>
      <c r="N23" s="35">
        <v>25</v>
      </c>
      <c r="O23" s="35">
        <v>18.8</v>
      </c>
    </row>
    <row r="24" spans="2:15" ht="15.75" customHeight="1" x14ac:dyDescent="0.15">
      <c r="B24" s="116"/>
      <c r="C24" s="162" t="s">
        <v>435</v>
      </c>
      <c r="D24" s="16">
        <v>65</v>
      </c>
      <c r="E24" s="46">
        <v>12</v>
      </c>
      <c r="F24" s="28">
        <v>0</v>
      </c>
      <c r="G24" s="28">
        <v>3</v>
      </c>
      <c r="H24" s="28">
        <v>11</v>
      </c>
      <c r="I24" s="28">
        <v>10</v>
      </c>
      <c r="J24" s="28">
        <v>16</v>
      </c>
      <c r="K24" s="28">
        <v>12</v>
      </c>
      <c r="L24" s="28">
        <v>3</v>
      </c>
      <c r="M24" s="28">
        <v>3</v>
      </c>
      <c r="N24" s="28">
        <v>8</v>
      </c>
      <c r="O24" s="28">
        <v>17</v>
      </c>
    </row>
    <row r="25" spans="2:15" ht="15.75" customHeight="1" x14ac:dyDescent="0.15">
      <c r="B25" s="116"/>
      <c r="C25" s="162"/>
      <c r="D25" s="71">
        <v>100</v>
      </c>
      <c r="E25" s="70">
        <v>18.5</v>
      </c>
      <c r="F25" s="36">
        <v>0</v>
      </c>
      <c r="G25" s="36">
        <v>4.5999999999999996</v>
      </c>
      <c r="H25" s="36">
        <v>16.899999999999999</v>
      </c>
      <c r="I25" s="36">
        <v>15.4</v>
      </c>
      <c r="J25" s="36">
        <v>24.6</v>
      </c>
      <c r="K25" s="36">
        <v>18.5</v>
      </c>
      <c r="L25" s="36">
        <v>4.5999999999999996</v>
      </c>
      <c r="M25" s="36">
        <v>4.5999999999999996</v>
      </c>
      <c r="N25" s="36">
        <v>12.3</v>
      </c>
      <c r="O25" s="36">
        <v>26.2</v>
      </c>
    </row>
    <row r="26" spans="2:15" ht="15.75" customHeight="1" x14ac:dyDescent="0.15">
      <c r="B26" s="116"/>
      <c r="C26" s="164" t="s">
        <v>436</v>
      </c>
      <c r="D26" s="72">
        <v>68</v>
      </c>
      <c r="E26" s="50">
        <v>9</v>
      </c>
      <c r="F26" s="38">
        <v>0</v>
      </c>
      <c r="G26" s="38">
        <v>3</v>
      </c>
      <c r="H26" s="38">
        <v>10</v>
      </c>
      <c r="I26" s="38">
        <v>12</v>
      </c>
      <c r="J26" s="38">
        <v>3</v>
      </c>
      <c r="K26" s="38">
        <v>4</v>
      </c>
      <c r="L26" s="38">
        <v>1</v>
      </c>
      <c r="M26" s="38">
        <v>6</v>
      </c>
      <c r="N26" s="38">
        <v>17</v>
      </c>
      <c r="O26" s="38">
        <v>21</v>
      </c>
    </row>
    <row r="27" spans="2:15" ht="15.75" customHeight="1" x14ac:dyDescent="0.15">
      <c r="B27" s="118"/>
      <c r="C27" s="165"/>
      <c r="D27" s="18">
        <v>100</v>
      </c>
      <c r="E27" s="68">
        <v>13.2</v>
      </c>
      <c r="F27" s="11">
        <v>0</v>
      </c>
      <c r="G27" s="11">
        <v>4.4000000000000004</v>
      </c>
      <c r="H27" s="11">
        <v>14.7</v>
      </c>
      <c r="I27" s="11">
        <v>17.600000000000001</v>
      </c>
      <c r="J27" s="11">
        <v>4.4000000000000004</v>
      </c>
      <c r="K27" s="11">
        <v>5.9</v>
      </c>
      <c r="L27" s="11">
        <v>1.5</v>
      </c>
      <c r="M27" s="11">
        <v>8.8000000000000007</v>
      </c>
      <c r="N27" s="11">
        <v>25</v>
      </c>
      <c r="O27" s="11">
        <v>30.9</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O9">
    <cfRule type="top10" dxfId="662" priority="1591" rank="1"/>
  </conditionalFormatting>
  <conditionalFormatting sqref="E11:O11">
    <cfRule type="top10" dxfId="661" priority="1592" rank="1"/>
  </conditionalFormatting>
  <conditionalFormatting sqref="E13:O13">
    <cfRule type="top10" dxfId="660" priority="1593" rank="1"/>
  </conditionalFormatting>
  <conditionalFormatting sqref="E15:O15">
    <cfRule type="top10" dxfId="659" priority="1594" rank="1"/>
  </conditionalFormatting>
  <conditionalFormatting sqref="E17:O17">
    <cfRule type="top10" dxfId="658" priority="1595" rank="1"/>
  </conditionalFormatting>
  <conditionalFormatting sqref="E19:O19">
    <cfRule type="top10" dxfId="657" priority="1596" rank="1"/>
  </conditionalFormatting>
  <conditionalFormatting sqref="E21:O21">
    <cfRule type="top10" dxfId="656" priority="1597" rank="1"/>
  </conditionalFormatting>
  <conditionalFormatting sqref="E23:O23">
    <cfRule type="top10" dxfId="655" priority="1598" rank="1"/>
  </conditionalFormatting>
  <conditionalFormatting sqref="E25:O25">
    <cfRule type="top10" dxfId="654" priority="1599" rank="1"/>
  </conditionalFormatting>
  <conditionalFormatting sqref="E27:O27">
    <cfRule type="top10" dxfId="653" priority="1600" rank="1"/>
  </conditionalFormatting>
  <pageMargins left="0.7" right="0.7" top="0.75" bottom="0.75" header="0.3" footer="0.3"/>
  <pageSetup paperSize="9" scale="90" fitToWidth="0" fitToHeight="0" orientation="landscape" r:id="rId1"/>
  <headerFooter>
    <oddFooter>&amp;C&amp;P</oddFooter>
  </headerFooter>
</worksheet>
</file>

<file path=xl/worksheets/sheet2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4" ht="15.75" customHeight="1" x14ac:dyDescent="0.15">
      <c r="B2" s="1" t="s">
        <v>785</v>
      </c>
    </row>
    <row r="3" spans="2:14" ht="15.75" customHeight="1" x14ac:dyDescent="0.15">
      <c r="B3" s="1" t="s">
        <v>786</v>
      </c>
    </row>
    <row r="4" spans="2:14" ht="15.75" customHeight="1" x14ac:dyDescent="0.15">
      <c r="B4" s="1" t="s">
        <v>808</v>
      </c>
    </row>
    <row r="5" spans="2:14" ht="15.75" customHeight="1" x14ac:dyDescent="0.15">
      <c r="B5" s="1" t="s">
        <v>789</v>
      </c>
    </row>
    <row r="6" spans="2:14" ht="4.5" customHeight="1" x14ac:dyDescent="0.15">
      <c r="B6" s="12"/>
      <c r="C6" s="6"/>
      <c r="D6" s="15"/>
      <c r="E6" s="73"/>
      <c r="F6" s="13"/>
      <c r="G6" s="13"/>
      <c r="H6" s="13"/>
      <c r="I6" s="13"/>
      <c r="J6" s="13"/>
      <c r="K6" s="13"/>
      <c r="L6" s="13"/>
      <c r="M6" s="13"/>
      <c r="N6" s="13"/>
    </row>
    <row r="7" spans="2:14" s="2" customFormat="1" ht="118.5" customHeight="1" thickBot="1" x14ac:dyDescent="0.2">
      <c r="B7" s="25"/>
      <c r="C7" s="5" t="s">
        <v>427</v>
      </c>
      <c r="D7" s="19" t="s">
        <v>52</v>
      </c>
      <c r="E7" s="22" t="s">
        <v>835</v>
      </c>
      <c r="F7" s="23" t="s">
        <v>81</v>
      </c>
      <c r="G7" s="23" t="s">
        <v>82</v>
      </c>
      <c r="H7" s="23" t="s">
        <v>847</v>
      </c>
      <c r="I7" s="23" t="s">
        <v>83</v>
      </c>
      <c r="J7" s="23" t="s">
        <v>84</v>
      </c>
      <c r="K7" s="23" t="s">
        <v>848</v>
      </c>
      <c r="L7" s="23" t="s">
        <v>849</v>
      </c>
      <c r="M7" s="23" t="s">
        <v>86</v>
      </c>
      <c r="N7" s="23" t="s">
        <v>53</v>
      </c>
    </row>
    <row r="8" spans="2:14" ht="15.75" customHeight="1" thickTop="1" x14ac:dyDescent="0.15">
      <c r="B8" s="108" t="s">
        <v>428</v>
      </c>
      <c r="C8" s="109"/>
      <c r="D8" s="16">
        <v>1537</v>
      </c>
      <c r="E8" s="46">
        <v>96</v>
      </c>
      <c r="F8" s="28">
        <v>437</v>
      </c>
      <c r="G8" s="28">
        <v>290</v>
      </c>
      <c r="H8" s="28">
        <v>158</v>
      </c>
      <c r="I8" s="28">
        <v>497</v>
      </c>
      <c r="J8" s="28">
        <v>134</v>
      </c>
      <c r="K8" s="28">
        <v>377</v>
      </c>
      <c r="L8" s="28">
        <v>144</v>
      </c>
      <c r="M8" s="28">
        <v>207</v>
      </c>
      <c r="N8" s="28">
        <v>461</v>
      </c>
    </row>
    <row r="9" spans="2:14" ht="15.75" customHeight="1" x14ac:dyDescent="0.15">
      <c r="B9" s="110"/>
      <c r="C9" s="111"/>
      <c r="D9" s="18">
        <v>100</v>
      </c>
      <c r="E9" s="68">
        <v>6.2</v>
      </c>
      <c r="F9" s="11">
        <v>28.4</v>
      </c>
      <c r="G9" s="11">
        <v>18.899999999999999</v>
      </c>
      <c r="H9" s="11">
        <v>10.3</v>
      </c>
      <c r="I9" s="11">
        <v>32.299999999999997</v>
      </c>
      <c r="J9" s="11">
        <v>8.6999999999999993</v>
      </c>
      <c r="K9" s="11">
        <v>24.5</v>
      </c>
      <c r="L9" s="11">
        <v>9.4</v>
      </c>
      <c r="M9" s="11">
        <v>13.5</v>
      </c>
      <c r="N9" s="11">
        <v>30</v>
      </c>
    </row>
    <row r="10" spans="2:14" ht="15.75" customHeight="1" x14ac:dyDescent="0.15">
      <c r="B10" s="117" t="s">
        <v>429</v>
      </c>
      <c r="C10" s="166" t="s">
        <v>2</v>
      </c>
      <c r="D10" s="17">
        <v>426</v>
      </c>
      <c r="E10" s="69">
        <v>33</v>
      </c>
      <c r="F10" s="10">
        <v>120</v>
      </c>
      <c r="G10" s="10">
        <v>86</v>
      </c>
      <c r="H10" s="10">
        <v>44</v>
      </c>
      <c r="I10" s="10">
        <v>147</v>
      </c>
      <c r="J10" s="10">
        <v>34</v>
      </c>
      <c r="K10" s="10">
        <v>116</v>
      </c>
      <c r="L10" s="10">
        <v>57</v>
      </c>
      <c r="M10" s="10">
        <v>54</v>
      </c>
      <c r="N10" s="10">
        <v>113</v>
      </c>
    </row>
    <row r="11" spans="2:14" ht="15.75" customHeight="1" x14ac:dyDescent="0.15">
      <c r="B11" s="116"/>
      <c r="C11" s="163"/>
      <c r="D11" s="33">
        <v>100</v>
      </c>
      <c r="E11" s="49">
        <v>7.7</v>
      </c>
      <c r="F11" s="35">
        <v>28.2</v>
      </c>
      <c r="G11" s="35">
        <v>20.2</v>
      </c>
      <c r="H11" s="35">
        <v>10.3</v>
      </c>
      <c r="I11" s="35">
        <v>34.5</v>
      </c>
      <c r="J11" s="35">
        <v>8</v>
      </c>
      <c r="K11" s="35">
        <v>27.2</v>
      </c>
      <c r="L11" s="35">
        <v>13.4</v>
      </c>
      <c r="M11" s="35">
        <v>12.7</v>
      </c>
      <c r="N11" s="35">
        <v>26.5</v>
      </c>
    </row>
    <row r="12" spans="2:14" ht="15.75" customHeight="1" x14ac:dyDescent="0.15">
      <c r="B12" s="116"/>
      <c r="C12" s="162" t="s">
        <v>3</v>
      </c>
      <c r="D12" s="16">
        <v>1097</v>
      </c>
      <c r="E12" s="46">
        <v>62</v>
      </c>
      <c r="F12" s="28">
        <v>314</v>
      </c>
      <c r="G12" s="28">
        <v>203</v>
      </c>
      <c r="H12" s="28">
        <v>114</v>
      </c>
      <c r="I12" s="28">
        <v>347</v>
      </c>
      <c r="J12" s="28">
        <v>100</v>
      </c>
      <c r="K12" s="28">
        <v>258</v>
      </c>
      <c r="L12" s="28">
        <v>86</v>
      </c>
      <c r="M12" s="28">
        <v>151</v>
      </c>
      <c r="N12" s="28">
        <v>344</v>
      </c>
    </row>
    <row r="13" spans="2:14" ht="15.75" customHeight="1" x14ac:dyDescent="0.15">
      <c r="B13" s="118"/>
      <c r="C13" s="165"/>
      <c r="D13" s="18">
        <v>100</v>
      </c>
      <c r="E13" s="68">
        <v>5.7</v>
      </c>
      <c r="F13" s="11">
        <v>28.6</v>
      </c>
      <c r="G13" s="11">
        <v>18.5</v>
      </c>
      <c r="H13" s="11">
        <v>10.4</v>
      </c>
      <c r="I13" s="11">
        <v>31.6</v>
      </c>
      <c r="J13" s="11">
        <v>9.1</v>
      </c>
      <c r="K13" s="11">
        <v>23.5</v>
      </c>
      <c r="L13" s="11">
        <v>7.8</v>
      </c>
      <c r="M13" s="11">
        <v>13.8</v>
      </c>
      <c r="N13" s="11">
        <v>31.4</v>
      </c>
    </row>
    <row r="14" spans="2:14" ht="15.75" customHeight="1" x14ac:dyDescent="0.15">
      <c r="B14" s="117" t="s">
        <v>783</v>
      </c>
      <c r="C14" s="166" t="s">
        <v>430</v>
      </c>
      <c r="D14" s="17">
        <v>15</v>
      </c>
      <c r="E14" s="69">
        <v>1</v>
      </c>
      <c r="F14" s="10">
        <v>2</v>
      </c>
      <c r="G14" s="10">
        <v>5</v>
      </c>
      <c r="H14" s="10">
        <v>3</v>
      </c>
      <c r="I14" s="10">
        <v>6</v>
      </c>
      <c r="J14" s="10">
        <v>1</v>
      </c>
      <c r="K14" s="10">
        <v>4</v>
      </c>
      <c r="L14" s="10">
        <v>3</v>
      </c>
      <c r="M14" s="10">
        <v>4</v>
      </c>
      <c r="N14" s="10">
        <v>3</v>
      </c>
    </row>
    <row r="15" spans="2:14" ht="15.75" customHeight="1" x14ac:dyDescent="0.15">
      <c r="B15" s="116"/>
      <c r="C15" s="163"/>
      <c r="D15" s="33">
        <v>100</v>
      </c>
      <c r="E15" s="49">
        <v>6.7</v>
      </c>
      <c r="F15" s="35">
        <v>13.3</v>
      </c>
      <c r="G15" s="35">
        <v>33.299999999999997</v>
      </c>
      <c r="H15" s="35">
        <v>20</v>
      </c>
      <c r="I15" s="35">
        <v>40</v>
      </c>
      <c r="J15" s="35">
        <v>6.7</v>
      </c>
      <c r="K15" s="35">
        <v>26.7</v>
      </c>
      <c r="L15" s="35">
        <v>20</v>
      </c>
      <c r="M15" s="35">
        <v>26.7</v>
      </c>
      <c r="N15" s="35">
        <v>20</v>
      </c>
    </row>
    <row r="16" spans="2:14" ht="15.75" customHeight="1" x14ac:dyDescent="0.15">
      <c r="B16" s="116"/>
      <c r="C16" s="162" t="s">
        <v>431</v>
      </c>
      <c r="D16" s="16">
        <v>51</v>
      </c>
      <c r="E16" s="46">
        <v>6</v>
      </c>
      <c r="F16" s="28">
        <v>9</v>
      </c>
      <c r="G16" s="28">
        <v>10</v>
      </c>
      <c r="H16" s="28">
        <v>6</v>
      </c>
      <c r="I16" s="28">
        <v>15</v>
      </c>
      <c r="J16" s="28">
        <v>5</v>
      </c>
      <c r="K16" s="28">
        <v>11</v>
      </c>
      <c r="L16" s="28">
        <v>4</v>
      </c>
      <c r="M16" s="28">
        <v>4</v>
      </c>
      <c r="N16" s="28">
        <v>20</v>
      </c>
    </row>
    <row r="17" spans="2:14" ht="15.75" customHeight="1" x14ac:dyDescent="0.15">
      <c r="B17" s="116"/>
      <c r="C17" s="162"/>
      <c r="D17" s="71">
        <v>100</v>
      </c>
      <c r="E17" s="70">
        <v>11.8</v>
      </c>
      <c r="F17" s="36">
        <v>17.600000000000001</v>
      </c>
      <c r="G17" s="36">
        <v>19.600000000000001</v>
      </c>
      <c r="H17" s="36">
        <v>11.8</v>
      </c>
      <c r="I17" s="36">
        <v>29.4</v>
      </c>
      <c r="J17" s="36">
        <v>9.8000000000000007</v>
      </c>
      <c r="K17" s="36">
        <v>21.6</v>
      </c>
      <c r="L17" s="36">
        <v>7.8</v>
      </c>
      <c r="M17" s="36">
        <v>7.8</v>
      </c>
      <c r="N17" s="36">
        <v>39.200000000000003</v>
      </c>
    </row>
    <row r="18" spans="2:14" ht="15.75" customHeight="1" x14ac:dyDescent="0.15">
      <c r="B18" s="116"/>
      <c r="C18" s="164" t="s">
        <v>432</v>
      </c>
      <c r="D18" s="72">
        <v>85</v>
      </c>
      <c r="E18" s="50">
        <v>3</v>
      </c>
      <c r="F18" s="38">
        <v>19</v>
      </c>
      <c r="G18" s="38">
        <v>18</v>
      </c>
      <c r="H18" s="38">
        <v>9</v>
      </c>
      <c r="I18" s="38">
        <v>29</v>
      </c>
      <c r="J18" s="38">
        <v>3</v>
      </c>
      <c r="K18" s="38">
        <v>20</v>
      </c>
      <c r="L18" s="38">
        <v>13</v>
      </c>
      <c r="M18" s="38">
        <v>8</v>
      </c>
      <c r="N18" s="38">
        <v>32</v>
      </c>
    </row>
    <row r="19" spans="2:14" ht="15.75" customHeight="1" x14ac:dyDescent="0.15">
      <c r="B19" s="116"/>
      <c r="C19" s="163"/>
      <c r="D19" s="33">
        <v>100</v>
      </c>
      <c r="E19" s="49">
        <v>3.5</v>
      </c>
      <c r="F19" s="35">
        <v>22.4</v>
      </c>
      <c r="G19" s="35">
        <v>21.2</v>
      </c>
      <c r="H19" s="35">
        <v>10.6</v>
      </c>
      <c r="I19" s="35">
        <v>34.1</v>
      </c>
      <c r="J19" s="35">
        <v>3.5</v>
      </c>
      <c r="K19" s="35">
        <v>23.5</v>
      </c>
      <c r="L19" s="35">
        <v>15.3</v>
      </c>
      <c r="M19" s="35">
        <v>9.4</v>
      </c>
      <c r="N19" s="35">
        <v>37.6</v>
      </c>
    </row>
    <row r="20" spans="2:14" ht="15.75" customHeight="1" x14ac:dyDescent="0.15">
      <c r="B20" s="116"/>
      <c r="C20" s="162" t="s">
        <v>433</v>
      </c>
      <c r="D20" s="16">
        <v>147</v>
      </c>
      <c r="E20" s="46">
        <v>12</v>
      </c>
      <c r="F20" s="28">
        <v>32</v>
      </c>
      <c r="G20" s="28">
        <v>26</v>
      </c>
      <c r="H20" s="28">
        <v>15</v>
      </c>
      <c r="I20" s="28">
        <v>40</v>
      </c>
      <c r="J20" s="28">
        <v>5</v>
      </c>
      <c r="K20" s="28">
        <v>30</v>
      </c>
      <c r="L20" s="28">
        <v>17</v>
      </c>
      <c r="M20" s="28">
        <v>21</v>
      </c>
      <c r="N20" s="28">
        <v>55</v>
      </c>
    </row>
    <row r="21" spans="2:14" ht="15.75" customHeight="1" x14ac:dyDescent="0.15">
      <c r="B21" s="116"/>
      <c r="C21" s="162"/>
      <c r="D21" s="71">
        <v>100</v>
      </c>
      <c r="E21" s="70">
        <v>8.1999999999999993</v>
      </c>
      <c r="F21" s="36">
        <v>21.8</v>
      </c>
      <c r="G21" s="36">
        <v>17.7</v>
      </c>
      <c r="H21" s="36">
        <v>10.199999999999999</v>
      </c>
      <c r="I21" s="36">
        <v>27.2</v>
      </c>
      <c r="J21" s="36">
        <v>3.4</v>
      </c>
      <c r="K21" s="36">
        <v>20.399999999999999</v>
      </c>
      <c r="L21" s="36">
        <v>11.6</v>
      </c>
      <c r="M21" s="36">
        <v>14.3</v>
      </c>
      <c r="N21" s="36">
        <v>37.4</v>
      </c>
    </row>
    <row r="22" spans="2:14" ht="15.75" customHeight="1" x14ac:dyDescent="0.15">
      <c r="B22" s="116"/>
      <c r="C22" s="164" t="s">
        <v>434</v>
      </c>
      <c r="D22" s="72">
        <v>260</v>
      </c>
      <c r="E22" s="50">
        <v>20</v>
      </c>
      <c r="F22" s="38">
        <v>66</v>
      </c>
      <c r="G22" s="38">
        <v>46</v>
      </c>
      <c r="H22" s="38">
        <v>22</v>
      </c>
      <c r="I22" s="38">
        <v>75</v>
      </c>
      <c r="J22" s="38">
        <v>26</v>
      </c>
      <c r="K22" s="38">
        <v>62</v>
      </c>
      <c r="L22" s="38">
        <v>24</v>
      </c>
      <c r="M22" s="38">
        <v>26</v>
      </c>
      <c r="N22" s="38">
        <v>87</v>
      </c>
    </row>
    <row r="23" spans="2:14" ht="15.75" customHeight="1" x14ac:dyDescent="0.15">
      <c r="B23" s="116"/>
      <c r="C23" s="163"/>
      <c r="D23" s="33">
        <v>100</v>
      </c>
      <c r="E23" s="49">
        <v>7.7</v>
      </c>
      <c r="F23" s="35">
        <v>25.4</v>
      </c>
      <c r="G23" s="35">
        <v>17.7</v>
      </c>
      <c r="H23" s="35">
        <v>8.5</v>
      </c>
      <c r="I23" s="35">
        <v>28.8</v>
      </c>
      <c r="J23" s="35">
        <v>10</v>
      </c>
      <c r="K23" s="35">
        <v>23.8</v>
      </c>
      <c r="L23" s="35">
        <v>9.1999999999999993</v>
      </c>
      <c r="M23" s="35">
        <v>10</v>
      </c>
      <c r="N23" s="35">
        <v>33.5</v>
      </c>
    </row>
    <row r="24" spans="2:14" ht="15.75" customHeight="1" x14ac:dyDescent="0.15">
      <c r="B24" s="116"/>
      <c r="C24" s="162" t="s">
        <v>435</v>
      </c>
      <c r="D24" s="16">
        <v>464</v>
      </c>
      <c r="E24" s="46">
        <v>27</v>
      </c>
      <c r="F24" s="28">
        <v>144</v>
      </c>
      <c r="G24" s="28">
        <v>96</v>
      </c>
      <c r="H24" s="28">
        <v>53</v>
      </c>
      <c r="I24" s="28">
        <v>159</v>
      </c>
      <c r="J24" s="28">
        <v>44</v>
      </c>
      <c r="K24" s="28">
        <v>107</v>
      </c>
      <c r="L24" s="28">
        <v>39</v>
      </c>
      <c r="M24" s="28">
        <v>64</v>
      </c>
      <c r="N24" s="28">
        <v>140</v>
      </c>
    </row>
    <row r="25" spans="2:14" ht="15.75" customHeight="1" x14ac:dyDescent="0.15">
      <c r="B25" s="116"/>
      <c r="C25" s="162"/>
      <c r="D25" s="71">
        <v>100</v>
      </c>
      <c r="E25" s="70">
        <v>5.8</v>
      </c>
      <c r="F25" s="36">
        <v>31</v>
      </c>
      <c r="G25" s="36">
        <v>20.7</v>
      </c>
      <c r="H25" s="36">
        <v>11.4</v>
      </c>
      <c r="I25" s="36">
        <v>34.299999999999997</v>
      </c>
      <c r="J25" s="36">
        <v>9.5</v>
      </c>
      <c r="K25" s="36">
        <v>23.1</v>
      </c>
      <c r="L25" s="36">
        <v>8.4</v>
      </c>
      <c r="M25" s="36">
        <v>13.8</v>
      </c>
      <c r="N25" s="36">
        <v>30.2</v>
      </c>
    </row>
    <row r="26" spans="2:14" ht="15.75" customHeight="1" x14ac:dyDescent="0.15">
      <c r="B26" s="116"/>
      <c r="C26" s="164" t="s">
        <v>436</v>
      </c>
      <c r="D26" s="72">
        <v>474</v>
      </c>
      <c r="E26" s="50">
        <v>25</v>
      </c>
      <c r="F26" s="38">
        <v>158</v>
      </c>
      <c r="G26" s="38">
        <v>86</v>
      </c>
      <c r="H26" s="38">
        <v>47</v>
      </c>
      <c r="I26" s="38">
        <v>165</v>
      </c>
      <c r="J26" s="38">
        <v>46</v>
      </c>
      <c r="K26" s="38">
        <v>136</v>
      </c>
      <c r="L26" s="38">
        <v>41</v>
      </c>
      <c r="M26" s="38">
        <v>78</v>
      </c>
      <c r="N26" s="38">
        <v>103</v>
      </c>
    </row>
    <row r="27" spans="2:14" ht="15.75" customHeight="1" x14ac:dyDescent="0.15">
      <c r="B27" s="118"/>
      <c r="C27" s="165"/>
      <c r="D27" s="18">
        <v>100</v>
      </c>
      <c r="E27" s="68">
        <v>5.3</v>
      </c>
      <c r="F27" s="11">
        <v>33.299999999999997</v>
      </c>
      <c r="G27" s="11">
        <v>18.100000000000001</v>
      </c>
      <c r="H27" s="11">
        <v>9.9</v>
      </c>
      <c r="I27" s="11">
        <v>34.799999999999997</v>
      </c>
      <c r="J27" s="11">
        <v>9.6999999999999993</v>
      </c>
      <c r="K27" s="11">
        <v>28.7</v>
      </c>
      <c r="L27" s="11">
        <v>8.6</v>
      </c>
      <c r="M27" s="11">
        <v>16.5</v>
      </c>
      <c r="N27" s="11">
        <v>21.7</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N9">
    <cfRule type="top10" dxfId="652" priority="1601" rank="1"/>
  </conditionalFormatting>
  <conditionalFormatting sqref="E11:N11">
    <cfRule type="top10" dxfId="651" priority="1602" rank="1"/>
  </conditionalFormatting>
  <conditionalFormatting sqref="E13:N13">
    <cfRule type="top10" dxfId="650" priority="1603" rank="1"/>
  </conditionalFormatting>
  <conditionalFormatting sqref="E15:N15">
    <cfRule type="top10" dxfId="649" priority="1604" rank="1"/>
  </conditionalFormatting>
  <conditionalFormatting sqref="E17:N17">
    <cfRule type="top10" dxfId="648" priority="1605" rank="1"/>
  </conditionalFormatting>
  <conditionalFormatting sqref="E19:N19">
    <cfRule type="top10" dxfId="647" priority="1606" rank="1"/>
  </conditionalFormatting>
  <conditionalFormatting sqref="E21:N21">
    <cfRule type="top10" dxfId="646" priority="1607" rank="1"/>
  </conditionalFormatting>
  <conditionalFormatting sqref="E23:N23">
    <cfRule type="top10" dxfId="645" priority="1608" rank="1"/>
  </conditionalFormatting>
  <conditionalFormatting sqref="E25:N25">
    <cfRule type="top10" dxfId="644" priority="1609" rank="1"/>
  </conditionalFormatting>
  <conditionalFormatting sqref="E27:N27">
    <cfRule type="top10" dxfId="643" priority="1610" rank="1"/>
  </conditionalFormatting>
  <pageMargins left="0.7" right="0.7" top="0.75" bottom="0.75" header="0.3" footer="0.3"/>
  <pageSetup paperSize="9" orientation="landscape" r:id="rId1"/>
  <headerFooter>
    <oddFooter>&amp;C&amp;P</oddFooter>
  </headerFooter>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2" ht="15.75" customHeight="1" x14ac:dyDescent="0.15">
      <c r="B2" s="1" t="s">
        <v>785</v>
      </c>
    </row>
    <row r="3" spans="2:12" ht="15.75" customHeight="1" x14ac:dyDescent="0.15">
      <c r="B3" s="1" t="s">
        <v>786</v>
      </c>
    </row>
    <row r="4" spans="2:12" ht="15.75" customHeight="1" x14ac:dyDescent="0.15">
      <c r="B4" s="1" t="s">
        <v>809</v>
      </c>
    </row>
    <row r="5" spans="2:12" ht="15.75" customHeight="1" x14ac:dyDescent="0.15">
      <c r="B5" s="1" t="s">
        <v>789</v>
      </c>
    </row>
    <row r="6" spans="2:12" ht="4.5" customHeight="1" x14ac:dyDescent="0.15">
      <c r="B6" s="12"/>
      <c r="C6" s="6"/>
      <c r="D6" s="15"/>
      <c r="E6" s="73"/>
      <c r="F6" s="13"/>
      <c r="G6" s="13"/>
      <c r="H6" s="13"/>
      <c r="I6" s="13"/>
      <c r="J6" s="13"/>
      <c r="K6" s="13"/>
      <c r="L6" s="13"/>
    </row>
    <row r="7" spans="2:12" s="2" customFormat="1" ht="118.5" customHeight="1" thickBot="1" x14ac:dyDescent="0.2">
      <c r="B7" s="25"/>
      <c r="C7" s="5" t="s">
        <v>427</v>
      </c>
      <c r="D7" s="19" t="s">
        <v>52</v>
      </c>
      <c r="E7" s="22" t="s">
        <v>836</v>
      </c>
      <c r="F7" s="23" t="s">
        <v>76</v>
      </c>
      <c r="G7" s="23" t="s">
        <v>77</v>
      </c>
      <c r="H7" s="23" t="s">
        <v>78</v>
      </c>
      <c r="I7" s="23" t="s">
        <v>850</v>
      </c>
      <c r="J7" s="23" t="s">
        <v>851</v>
      </c>
      <c r="K7" s="23" t="s">
        <v>79</v>
      </c>
      <c r="L7" s="23" t="s">
        <v>53</v>
      </c>
    </row>
    <row r="8" spans="2:12" ht="15.75" customHeight="1" thickTop="1" x14ac:dyDescent="0.15">
      <c r="B8" s="108" t="s">
        <v>428</v>
      </c>
      <c r="C8" s="109"/>
      <c r="D8" s="16">
        <v>1537</v>
      </c>
      <c r="E8" s="46">
        <v>576</v>
      </c>
      <c r="F8" s="28">
        <v>21</v>
      </c>
      <c r="G8" s="28">
        <v>42</v>
      </c>
      <c r="H8" s="28">
        <v>417</v>
      </c>
      <c r="I8" s="28">
        <v>230</v>
      </c>
      <c r="J8" s="28">
        <v>81</v>
      </c>
      <c r="K8" s="28">
        <v>195</v>
      </c>
      <c r="L8" s="28">
        <v>413</v>
      </c>
    </row>
    <row r="9" spans="2:12" ht="15.75" customHeight="1" x14ac:dyDescent="0.15">
      <c r="B9" s="110"/>
      <c r="C9" s="111"/>
      <c r="D9" s="18">
        <v>100</v>
      </c>
      <c r="E9" s="68">
        <v>37.5</v>
      </c>
      <c r="F9" s="11">
        <v>1.4</v>
      </c>
      <c r="G9" s="11">
        <v>2.7</v>
      </c>
      <c r="H9" s="11">
        <v>27.1</v>
      </c>
      <c r="I9" s="11">
        <v>15</v>
      </c>
      <c r="J9" s="11">
        <v>5.3</v>
      </c>
      <c r="K9" s="11">
        <v>12.7</v>
      </c>
      <c r="L9" s="11">
        <v>26.9</v>
      </c>
    </row>
    <row r="10" spans="2:12" ht="15.75" customHeight="1" x14ac:dyDescent="0.15">
      <c r="B10" s="117" t="s">
        <v>429</v>
      </c>
      <c r="C10" s="166" t="s">
        <v>2</v>
      </c>
      <c r="D10" s="17">
        <v>426</v>
      </c>
      <c r="E10" s="69">
        <v>151</v>
      </c>
      <c r="F10" s="10">
        <v>5</v>
      </c>
      <c r="G10" s="10">
        <v>15</v>
      </c>
      <c r="H10" s="10">
        <v>117</v>
      </c>
      <c r="I10" s="10">
        <v>57</v>
      </c>
      <c r="J10" s="10">
        <v>26</v>
      </c>
      <c r="K10" s="10">
        <v>69</v>
      </c>
      <c r="L10" s="10">
        <v>108</v>
      </c>
    </row>
    <row r="11" spans="2:12" ht="15.75" customHeight="1" x14ac:dyDescent="0.15">
      <c r="B11" s="116"/>
      <c r="C11" s="163"/>
      <c r="D11" s="33">
        <v>100</v>
      </c>
      <c r="E11" s="49">
        <v>35.4</v>
      </c>
      <c r="F11" s="35">
        <v>1.2</v>
      </c>
      <c r="G11" s="35">
        <v>3.5</v>
      </c>
      <c r="H11" s="35">
        <v>27.5</v>
      </c>
      <c r="I11" s="35">
        <v>13.4</v>
      </c>
      <c r="J11" s="35">
        <v>6.1</v>
      </c>
      <c r="K11" s="35">
        <v>16.2</v>
      </c>
      <c r="L11" s="35">
        <v>25.4</v>
      </c>
    </row>
    <row r="12" spans="2:12" ht="15.75" customHeight="1" x14ac:dyDescent="0.15">
      <c r="B12" s="116"/>
      <c r="C12" s="162" t="s">
        <v>3</v>
      </c>
      <c r="D12" s="16">
        <v>1097</v>
      </c>
      <c r="E12" s="46">
        <v>422</v>
      </c>
      <c r="F12" s="28">
        <v>16</v>
      </c>
      <c r="G12" s="28">
        <v>27</v>
      </c>
      <c r="H12" s="28">
        <v>293</v>
      </c>
      <c r="I12" s="28">
        <v>172</v>
      </c>
      <c r="J12" s="28">
        <v>54</v>
      </c>
      <c r="K12" s="28">
        <v>124</v>
      </c>
      <c r="L12" s="28">
        <v>301</v>
      </c>
    </row>
    <row r="13" spans="2:12" ht="15.75" customHeight="1" x14ac:dyDescent="0.15">
      <c r="B13" s="118"/>
      <c r="C13" s="165"/>
      <c r="D13" s="18">
        <v>100</v>
      </c>
      <c r="E13" s="68">
        <v>38.5</v>
      </c>
      <c r="F13" s="11">
        <v>1.5</v>
      </c>
      <c r="G13" s="11">
        <v>2.5</v>
      </c>
      <c r="H13" s="11">
        <v>26.7</v>
      </c>
      <c r="I13" s="11">
        <v>15.7</v>
      </c>
      <c r="J13" s="11">
        <v>4.9000000000000004</v>
      </c>
      <c r="K13" s="11">
        <v>11.3</v>
      </c>
      <c r="L13" s="11">
        <v>27.4</v>
      </c>
    </row>
    <row r="14" spans="2:12" ht="15.75" customHeight="1" x14ac:dyDescent="0.15">
      <c r="B14" s="117" t="s">
        <v>784</v>
      </c>
      <c r="C14" s="166" t="s">
        <v>430</v>
      </c>
      <c r="D14" s="17">
        <v>15</v>
      </c>
      <c r="E14" s="69">
        <v>6</v>
      </c>
      <c r="F14" s="10">
        <v>0</v>
      </c>
      <c r="G14" s="10">
        <v>0</v>
      </c>
      <c r="H14" s="10">
        <v>3</v>
      </c>
      <c r="I14" s="10">
        <v>1</v>
      </c>
      <c r="J14" s="10">
        <v>1</v>
      </c>
      <c r="K14" s="10">
        <v>2</v>
      </c>
      <c r="L14" s="10">
        <v>3</v>
      </c>
    </row>
    <row r="15" spans="2:12" ht="15.75" customHeight="1" x14ac:dyDescent="0.15">
      <c r="B15" s="116"/>
      <c r="C15" s="163"/>
      <c r="D15" s="33">
        <v>100</v>
      </c>
      <c r="E15" s="49">
        <v>40</v>
      </c>
      <c r="F15" s="35">
        <v>0</v>
      </c>
      <c r="G15" s="35">
        <v>0</v>
      </c>
      <c r="H15" s="35">
        <v>20</v>
      </c>
      <c r="I15" s="35">
        <v>6.7</v>
      </c>
      <c r="J15" s="35">
        <v>6.7</v>
      </c>
      <c r="K15" s="35">
        <v>13.3</v>
      </c>
      <c r="L15" s="35">
        <v>20</v>
      </c>
    </row>
    <row r="16" spans="2:12" ht="15.75" customHeight="1" x14ac:dyDescent="0.15">
      <c r="B16" s="116"/>
      <c r="C16" s="162" t="s">
        <v>431</v>
      </c>
      <c r="D16" s="16">
        <v>51</v>
      </c>
      <c r="E16" s="46">
        <v>8</v>
      </c>
      <c r="F16" s="28">
        <v>0</v>
      </c>
      <c r="G16" s="28">
        <v>0</v>
      </c>
      <c r="H16" s="28">
        <v>11</v>
      </c>
      <c r="I16" s="28">
        <v>7</v>
      </c>
      <c r="J16" s="28">
        <v>5</v>
      </c>
      <c r="K16" s="28">
        <v>10</v>
      </c>
      <c r="L16" s="28">
        <v>20</v>
      </c>
    </row>
    <row r="17" spans="2:12" ht="15.75" customHeight="1" x14ac:dyDescent="0.15">
      <c r="B17" s="116"/>
      <c r="C17" s="162"/>
      <c r="D17" s="71">
        <v>100</v>
      </c>
      <c r="E17" s="70">
        <v>15.7</v>
      </c>
      <c r="F17" s="36">
        <v>0</v>
      </c>
      <c r="G17" s="36">
        <v>0</v>
      </c>
      <c r="H17" s="36">
        <v>21.6</v>
      </c>
      <c r="I17" s="36">
        <v>13.7</v>
      </c>
      <c r="J17" s="36">
        <v>9.8000000000000007</v>
      </c>
      <c r="K17" s="36">
        <v>19.600000000000001</v>
      </c>
      <c r="L17" s="36">
        <v>39.200000000000003</v>
      </c>
    </row>
    <row r="18" spans="2:12" ht="15.75" customHeight="1" x14ac:dyDescent="0.15">
      <c r="B18" s="116"/>
      <c r="C18" s="164" t="s">
        <v>432</v>
      </c>
      <c r="D18" s="72">
        <v>85</v>
      </c>
      <c r="E18" s="50">
        <v>16</v>
      </c>
      <c r="F18" s="38">
        <v>0</v>
      </c>
      <c r="G18" s="38">
        <v>2</v>
      </c>
      <c r="H18" s="38">
        <v>21</v>
      </c>
      <c r="I18" s="38">
        <v>9</v>
      </c>
      <c r="J18" s="38">
        <v>9</v>
      </c>
      <c r="K18" s="38">
        <v>20</v>
      </c>
      <c r="L18" s="38">
        <v>27</v>
      </c>
    </row>
    <row r="19" spans="2:12" ht="15.75" customHeight="1" x14ac:dyDescent="0.15">
      <c r="B19" s="116"/>
      <c r="C19" s="163"/>
      <c r="D19" s="33">
        <v>100</v>
      </c>
      <c r="E19" s="49">
        <v>18.8</v>
      </c>
      <c r="F19" s="35">
        <v>0</v>
      </c>
      <c r="G19" s="35">
        <v>2.4</v>
      </c>
      <c r="H19" s="35">
        <v>24.7</v>
      </c>
      <c r="I19" s="35">
        <v>10.6</v>
      </c>
      <c r="J19" s="35">
        <v>10.6</v>
      </c>
      <c r="K19" s="35">
        <v>23.5</v>
      </c>
      <c r="L19" s="35">
        <v>31.8</v>
      </c>
    </row>
    <row r="20" spans="2:12" ht="15.75" customHeight="1" x14ac:dyDescent="0.15">
      <c r="B20" s="116"/>
      <c r="C20" s="162" t="s">
        <v>433</v>
      </c>
      <c r="D20" s="16">
        <v>147</v>
      </c>
      <c r="E20" s="46">
        <v>47</v>
      </c>
      <c r="F20" s="28">
        <v>3</v>
      </c>
      <c r="G20" s="28">
        <v>7</v>
      </c>
      <c r="H20" s="28">
        <v>36</v>
      </c>
      <c r="I20" s="28">
        <v>21</v>
      </c>
      <c r="J20" s="28">
        <v>8</v>
      </c>
      <c r="K20" s="28">
        <v>19</v>
      </c>
      <c r="L20" s="28">
        <v>44</v>
      </c>
    </row>
    <row r="21" spans="2:12" ht="15.75" customHeight="1" x14ac:dyDescent="0.15">
      <c r="B21" s="116"/>
      <c r="C21" s="162"/>
      <c r="D21" s="71">
        <v>100</v>
      </c>
      <c r="E21" s="70">
        <v>32</v>
      </c>
      <c r="F21" s="36">
        <v>2</v>
      </c>
      <c r="G21" s="36">
        <v>4.8</v>
      </c>
      <c r="H21" s="36">
        <v>24.5</v>
      </c>
      <c r="I21" s="36">
        <v>14.3</v>
      </c>
      <c r="J21" s="36">
        <v>5.4</v>
      </c>
      <c r="K21" s="36">
        <v>12.9</v>
      </c>
      <c r="L21" s="36">
        <v>29.9</v>
      </c>
    </row>
    <row r="22" spans="2:12" ht="15.75" customHeight="1" x14ac:dyDescent="0.15">
      <c r="B22" s="116"/>
      <c r="C22" s="164" t="s">
        <v>434</v>
      </c>
      <c r="D22" s="72">
        <v>260</v>
      </c>
      <c r="E22" s="50">
        <v>95</v>
      </c>
      <c r="F22" s="38">
        <v>4</v>
      </c>
      <c r="G22" s="38">
        <v>5</v>
      </c>
      <c r="H22" s="38">
        <v>60</v>
      </c>
      <c r="I22" s="38">
        <v>32</v>
      </c>
      <c r="J22" s="38">
        <v>11</v>
      </c>
      <c r="K22" s="38">
        <v>35</v>
      </c>
      <c r="L22" s="38">
        <v>79</v>
      </c>
    </row>
    <row r="23" spans="2:12" ht="15.75" customHeight="1" x14ac:dyDescent="0.15">
      <c r="B23" s="116"/>
      <c r="C23" s="163"/>
      <c r="D23" s="33">
        <v>100</v>
      </c>
      <c r="E23" s="49">
        <v>36.5</v>
      </c>
      <c r="F23" s="35">
        <v>1.5</v>
      </c>
      <c r="G23" s="35">
        <v>1.9</v>
      </c>
      <c r="H23" s="35">
        <v>23.1</v>
      </c>
      <c r="I23" s="35">
        <v>12.3</v>
      </c>
      <c r="J23" s="35">
        <v>4.2</v>
      </c>
      <c r="K23" s="35">
        <v>13.5</v>
      </c>
      <c r="L23" s="35">
        <v>30.4</v>
      </c>
    </row>
    <row r="24" spans="2:12" ht="15.75" customHeight="1" x14ac:dyDescent="0.15">
      <c r="B24" s="116"/>
      <c r="C24" s="162" t="s">
        <v>435</v>
      </c>
      <c r="D24" s="16">
        <v>464</v>
      </c>
      <c r="E24" s="46">
        <v>199</v>
      </c>
      <c r="F24" s="28">
        <v>7</v>
      </c>
      <c r="G24" s="28">
        <v>13</v>
      </c>
      <c r="H24" s="28">
        <v>122</v>
      </c>
      <c r="I24" s="28">
        <v>78</v>
      </c>
      <c r="J24" s="28">
        <v>19</v>
      </c>
      <c r="K24" s="28">
        <v>51</v>
      </c>
      <c r="L24" s="28">
        <v>121</v>
      </c>
    </row>
    <row r="25" spans="2:12" ht="15.75" customHeight="1" x14ac:dyDescent="0.15">
      <c r="B25" s="116"/>
      <c r="C25" s="162"/>
      <c r="D25" s="71">
        <v>100</v>
      </c>
      <c r="E25" s="70">
        <v>42.9</v>
      </c>
      <c r="F25" s="36">
        <v>1.5</v>
      </c>
      <c r="G25" s="36">
        <v>2.8</v>
      </c>
      <c r="H25" s="36">
        <v>26.3</v>
      </c>
      <c r="I25" s="36">
        <v>16.8</v>
      </c>
      <c r="J25" s="36">
        <v>4.0999999999999996</v>
      </c>
      <c r="K25" s="36">
        <v>11</v>
      </c>
      <c r="L25" s="36">
        <v>26.1</v>
      </c>
    </row>
    <row r="26" spans="2:12" ht="15.75" customHeight="1" x14ac:dyDescent="0.15">
      <c r="B26" s="116"/>
      <c r="C26" s="164" t="s">
        <v>436</v>
      </c>
      <c r="D26" s="72">
        <v>474</v>
      </c>
      <c r="E26" s="50">
        <v>197</v>
      </c>
      <c r="F26" s="38">
        <v>7</v>
      </c>
      <c r="G26" s="38">
        <v>15</v>
      </c>
      <c r="H26" s="38">
        <v>154</v>
      </c>
      <c r="I26" s="38">
        <v>81</v>
      </c>
      <c r="J26" s="38">
        <v>25</v>
      </c>
      <c r="K26" s="38">
        <v>53</v>
      </c>
      <c r="L26" s="38">
        <v>98</v>
      </c>
    </row>
    <row r="27" spans="2:12" ht="15.75" customHeight="1" x14ac:dyDescent="0.15">
      <c r="B27" s="118"/>
      <c r="C27" s="165"/>
      <c r="D27" s="18">
        <v>100</v>
      </c>
      <c r="E27" s="68">
        <v>41.6</v>
      </c>
      <c r="F27" s="11">
        <v>1.5</v>
      </c>
      <c r="G27" s="11">
        <v>3.2</v>
      </c>
      <c r="H27" s="11">
        <v>32.5</v>
      </c>
      <c r="I27" s="11">
        <v>17.100000000000001</v>
      </c>
      <c r="J27" s="11">
        <v>5.3</v>
      </c>
      <c r="K27" s="11">
        <v>11.2</v>
      </c>
      <c r="L27" s="11">
        <v>20.7</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L9">
    <cfRule type="top10" dxfId="642" priority="1611" rank="1"/>
  </conditionalFormatting>
  <conditionalFormatting sqref="E11:L11">
    <cfRule type="top10" dxfId="641" priority="1612" rank="1"/>
  </conditionalFormatting>
  <conditionalFormatting sqref="E13:L13">
    <cfRule type="top10" dxfId="640" priority="1613" rank="1"/>
  </conditionalFormatting>
  <conditionalFormatting sqref="E15:L15">
    <cfRule type="top10" dxfId="639" priority="1614" rank="1"/>
  </conditionalFormatting>
  <conditionalFormatting sqref="E17:L17">
    <cfRule type="top10" dxfId="638" priority="1615" rank="1"/>
  </conditionalFormatting>
  <conditionalFormatting sqref="E19:L19">
    <cfRule type="top10" dxfId="637" priority="1616" rank="1"/>
  </conditionalFormatting>
  <conditionalFormatting sqref="E21:L21">
    <cfRule type="top10" dxfId="636" priority="1617" rank="1"/>
  </conditionalFormatting>
  <conditionalFormatting sqref="E23:L23">
    <cfRule type="top10" dxfId="635" priority="1618" rank="1"/>
  </conditionalFormatting>
  <conditionalFormatting sqref="E25:L25">
    <cfRule type="top10" dxfId="634" priority="1619" rank="1"/>
  </conditionalFormatting>
  <conditionalFormatting sqref="E27:L27">
    <cfRule type="top10" dxfId="633" priority="1620" rank="1"/>
  </conditionalFormatting>
  <pageMargins left="0.7" right="0.7" top="0.75" bottom="0.75" header="0.3" footer="0.3"/>
  <pageSetup paperSize="9" orientation="landscape" r:id="rId1"/>
  <headerFooter>
    <oddFooter>&amp;C&amp;P</oddFooter>
  </headerFooter>
</worksheet>
</file>

<file path=xl/worksheets/sheet2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0" ht="15.75" customHeight="1" x14ac:dyDescent="0.15">
      <c r="B2" s="1" t="s">
        <v>785</v>
      </c>
    </row>
    <row r="3" spans="2:10" ht="15.75" customHeight="1" x14ac:dyDescent="0.15">
      <c r="B3" s="1" t="s">
        <v>786</v>
      </c>
    </row>
    <row r="4" spans="2:10" ht="15.75" customHeight="1" x14ac:dyDescent="0.15">
      <c r="B4" s="1" t="s">
        <v>810</v>
      </c>
    </row>
    <row r="5" spans="2:10" ht="15.75" customHeight="1" x14ac:dyDescent="0.15">
      <c r="B5" s="1" t="s">
        <v>789</v>
      </c>
    </row>
    <row r="6" spans="2:10" ht="4.5" customHeight="1" x14ac:dyDescent="0.15">
      <c r="B6" s="12"/>
      <c r="C6" s="6"/>
      <c r="D6" s="15"/>
      <c r="E6" s="73"/>
      <c r="F6" s="13"/>
      <c r="G6" s="13"/>
      <c r="H6" s="13"/>
      <c r="I6" s="13"/>
      <c r="J6" s="13"/>
    </row>
    <row r="7" spans="2:10" s="2" customFormat="1" ht="118.5" customHeight="1" thickBot="1" x14ac:dyDescent="0.2">
      <c r="B7" s="25"/>
      <c r="C7" s="5" t="s">
        <v>427</v>
      </c>
      <c r="D7" s="19" t="s">
        <v>52</v>
      </c>
      <c r="E7" s="22" t="s">
        <v>837</v>
      </c>
      <c r="F7" s="23" t="s">
        <v>181</v>
      </c>
      <c r="G7" s="23" t="s">
        <v>853</v>
      </c>
      <c r="H7" s="23" t="s">
        <v>43</v>
      </c>
      <c r="I7" s="23" t="s">
        <v>44</v>
      </c>
      <c r="J7" s="23" t="s">
        <v>53</v>
      </c>
    </row>
    <row r="8" spans="2:10" ht="15.75" customHeight="1" thickTop="1" x14ac:dyDescent="0.15">
      <c r="B8" s="108" t="s">
        <v>428</v>
      </c>
      <c r="C8" s="109"/>
      <c r="D8" s="16">
        <v>1537</v>
      </c>
      <c r="E8" s="46">
        <v>50</v>
      </c>
      <c r="F8" s="28">
        <v>244</v>
      </c>
      <c r="G8" s="28">
        <v>69</v>
      </c>
      <c r="H8" s="28">
        <v>693</v>
      </c>
      <c r="I8" s="28">
        <v>75</v>
      </c>
      <c r="J8" s="28">
        <v>406</v>
      </c>
    </row>
    <row r="9" spans="2:10" ht="15.75" customHeight="1" x14ac:dyDescent="0.15">
      <c r="B9" s="110"/>
      <c r="C9" s="111"/>
      <c r="D9" s="18">
        <v>100</v>
      </c>
      <c r="E9" s="68">
        <v>3.3</v>
      </c>
      <c r="F9" s="11">
        <v>15.9</v>
      </c>
      <c r="G9" s="11">
        <v>4.5</v>
      </c>
      <c r="H9" s="11">
        <v>45.1</v>
      </c>
      <c r="I9" s="11">
        <v>4.9000000000000004</v>
      </c>
      <c r="J9" s="11">
        <v>26.4</v>
      </c>
    </row>
    <row r="10" spans="2:10" ht="15.75" customHeight="1" x14ac:dyDescent="0.15">
      <c r="B10" s="117" t="s">
        <v>429</v>
      </c>
      <c r="C10" s="166" t="s">
        <v>2</v>
      </c>
      <c r="D10" s="17">
        <v>426</v>
      </c>
      <c r="E10" s="69">
        <v>16</v>
      </c>
      <c r="F10" s="10">
        <v>69</v>
      </c>
      <c r="G10" s="10">
        <v>17</v>
      </c>
      <c r="H10" s="10">
        <v>198</v>
      </c>
      <c r="I10" s="10">
        <v>19</v>
      </c>
      <c r="J10" s="10">
        <v>107</v>
      </c>
    </row>
    <row r="11" spans="2:10" ht="15.75" customHeight="1" x14ac:dyDescent="0.15">
      <c r="B11" s="116"/>
      <c r="C11" s="163"/>
      <c r="D11" s="33">
        <v>100</v>
      </c>
      <c r="E11" s="49">
        <v>3.8</v>
      </c>
      <c r="F11" s="35">
        <v>16.2</v>
      </c>
      <c r="G11" s="35">
        <v>4</v>
      </c>
      <c r="H11" s="35">
        <v>46.5</v>
      </c>
      <c r="I11" s="35">
        <v>4.5</v>
      </c>
      <c r="J11" s="35">
        <v>25.1</v>
      </c>
    </row>
    <row r="12" spans="2:10" ht="15.75" customHeight="1" x14ac:dyDescent="0.15">
      <c r="B12" s="116"/>
      <c r="C12" s="162" t="s">
        <v>3</v>
      </c>
      <c r="D12" s="16">
        <v>1097</v>
      </c>
      <c r="E12" s="46">
        <v>34</v>
      </c>
      <c r="F12" s="28">
        <v>170</v>
      </c>
      <c r="G12" s="28">
        <v>52</v>
      </c>
      <c r="H12" s="28">
        <v>490</v>
      </c>
      <c r="I12" s="28">
        <v>56</v>
      </c>
      <c r="J12" s="28">
        <v>295</v>
      </c>
    </row>
    <row r="13" spans="2:10" ht="15.75" customHeight="1" x14ac:dyDescent="0.15">
      <c r="B13" s="118"/>
      <c r="C13" s="165"/>
      <c r="D13" s="18">
        <v>100</v>
      </c>
      <c r="E13" s="68">
        <v>3.1</v>
      </c>
      <c r="F13" s="11">
        <v>15.5</v>
      </c>
      <c r="G13" s="11">
        <v>4.7</v>
      </c>
      <c r="H13" s="11">
        <v>44.7</v>
      </c>
      <c r="I13" s="11">
        <v>5.0999999999999996</v>
      </c>
      <c r="J13" s="11">
        <v>26.9</v>
      </c>
    </row>
    <row r="14" spans="2:10" ht="15.75" customHeight="1" x14ac:dyDescent="0.15">
      <c r="B14" s="117" t="s">
        <v>784</v>
      </c>
      <c r="C14" s="166" t="s">
        <v>430</v>
      </c>
      <c r="D14" s="17">
        <v>15</v>
      </c>
      <c r="E14" s="69">
        <v>1</v>
      </c>
      <c r="F14" s="10">
        <v>4</v>
      </c>
      <c r="G14" s="10">
        <v>1</v>
      </c>
      <c r="H14" s="10">
        <v>6</v>
      </c>
      <c r="I14" s="10">
        <v>0</v>
      </c>
      <c r="J14" s="10">
        <v>3</v>
      </c>
    </row>
    <row r="15" spans="2:10" ht="15.75" customHeight="1" x14ac:dyDescent="0.15">
      <c r="B15" s="116"/>
      <c r="C15" s="163"/>
      <c r="D15" s="33">
        <v>100</v>
      </c>
      <c r="E15" s="49">
        <v>6.7</v>
      </c>
      <c r="F15" s="35">
        <v>26.7</v>
      </c>
      <c r="G15" s="35">
        <v>6.7</v>
      </c>
      <c r="H15" s="35">
        <v>40</v>
      </c>
      <c r="I15" s="35">
        <v>0</v>
      </c>
      <c r="J15" s="35">
        <v>20</v>
      </c>
    </row>
    <row r="16" spans="2:10" ht="15.75" customHeight="1" x14ac:dyDescent="0.15">
      <c r="B16" s="116"/>
      <c r="C16" s="162" t="s">
        <v>431</v>
      </c>
      <c r="D16" s="16">
        <v>51</v>
      </c>
      <c r="E16" s="46">
        <v>3</v>
      </c>
      <c r="F16" s="28">
        <v>10</v>
      </c>
      <c r="G16" s="28">
        <v>1</v>
      </c>
      <c r="H16" s="28">
        <v>15</v>
      </c>
      <c r="I16" s="28">
        <v>0</v>
      </c>
      <c r="J16" s="28">
        <v>22</v>
      </c>
    </row>
    <row r="17" spans="2:10" ht="15.75" customHeight="1" x14ac:dyDescent="0.15">
      <c r="B17" s="116"/>
      <c r="C17" s="162"/>
      <c r="D17" s="71">
        <v>100</v>
      </c>
      <c r="E17" s="70">
        <v>5.9</v>
      </c>
      <c r="F17" s="36">
        <v>19.600000000000001</v>
      </c>
      <c r="G17" s="36">
        <v>2</v>
      </c>
      <c r="H17" s="36">
        <v>29.4</v>
      </c>
      <c r="I17" s="36">
        <v>0</v>
      </c>
      <c r="J17" s="36">
        <v>43.1</v>
      </c>
    </row>
    <row r="18" spans="2:10" ht="15.75" customHeight="1" x14ac:dyDescent="0.15">
      <c r="B18" s="116"/>
      <c r="C18" s="164" t="s">
        <v>432</v>
      </c>
      <c r="D18" s="72">
        <v>85</v>
      </c>
      <c r="E18" s="50">
        <v>3</v>
      </c>
      <c r="F18" s="38">
        <v>16</v>
      </c>
      <c r="G18" s="38">
        <v>5</v>
      </c>
      <c r="H18" s="38">
        <v>32</v>
      </c>
      <c r="I18" s="38">
        <v>1</v>
      </c>
      <c r="J18" s="38">
        <v>28</v>
      </c>
    </row>
    <row r="19" spans="2:10" ht="15.75" customHeight="1" x14ac:dyDescent="0.15">
      <c r="B19" s="116"/>
      <c r="C19" s="163"/>
      <c r="D19" s="33">
        <v>100</v>
      </c>
      <c r="E19" s="49">
        <v>3.5</v>
      </c>
      <c r="F19" s="35">
        <v>18.8</v>
      </c>
      <c r="G19" s="35">
        <v>5.9</v>
      </c>
      <c r="H19" s="35">
        <v>37.6</v>
      </c>
      <c r="I19" s="35">
        <v>1.2</v>
      </c>
      <c r="J19" s="35">
        <v>32.9</v>
      </c>
    </row>
    <row r="20" spans="2:10" ht="15.75" customHeight="1" x14ac:dyDescent="0.15">
      <c r="B20" s="116"/>
      <c r="C20" s="162" t="s">
        <v>433</v>
      </c>
      <c r="D20" s="16">
        <v>147</v>
      </c>
      <c r="E20" s="46">
        <v>7</v>
      </c>
      <c r="F20" s="28">
        <v>28</v>
      </c>
      <c r="G20" s="28">
        <v>5</v>
      </c>
      <c r="H20" s="28">
        <v>52</v>
      </c>
      <c r="I20" s="28">
        <v>9</v>
      </c>
      <c r="J20" s="28">
        <v>46</v>
      </c>
    </row>
    <row r="21" spans="2:10" ht="15.75" customHeight="1" x14ac:dyDescent="0.15">
      <c r="B21" s="116"/>
      <c r="C21" s="162"/>
      <c r="D21" s="71">
        <v>100</v>
      </c>
      <c r="E21" s="70">
        <v>4.8</v>
      </c>
      <c r="F21" s="36">
        <v>19</v>
      </c>
      <c r="G21" s="36">
        <v>3.4</v>
      </c>
      <c r="H21" s="36">
        <v>35.4</v>
      </c>
      <c r="I21" s="36">
        <v>6.1</v>
      </c>
      <c r="J21" s="36">
        <v>31.3</v>
      </c>
    </row>
    <row r="22" spans="2:10" ht="15.75" customHeight="1" x14ac:dyDescent="0.15">
      <c r="B22" s="116"/>
      <c r="C22" s="164" t="s">
        <v>434</v>
      </c>
      <c r="D22" s="72">
        <v>260</v>
      </c>
      <c r="E22" s="50">
        <v>10</v>
      </c>
      <c r="F22" s="38">
        <v>43</v>
      </c>
      <c r="G22" s="38">
        <v>14</v>
      </c>
      <c r="H22" s="38">
        <v>107</v>
      </c>
      <c r="I22" s="38">
        <v>10</v>
      </c>
      <c r="J22" s="38">
        <v>76</v>
      </c>
    </row>
    <row r="23" spans="2:10" ht="15.75" customHeight="1" x14ac:dyDescent="0.15">
      <c r="B23" s="116"/>
      <c r="C23" s="163"/>
      <c r="D23" s="33">
        <v>100</v>
      </c>
      <c r="E23" s="49">
        <v>3.8</v>
      </c>
      <c r="F23" s="35">
        <v>16.5</v>
      </c>
      <c r="G23" s="35">
        <v>5.4</v>
      </c>
      <c r="H23" s="35">
        <v>41.2</v>
      </c>
      <c r="I23" s="35">
        <v>3.8</v>
      </c>
      <c r="J23" s="35">
        <v>29.2</v>
      </c>
    </row>
    <row r="24" spans="2:10" ht="15.75" customHeight="1" x14ac:dyDescent="0.15">
      <c r="B24" s="116"/>
      <c r="C24" s="162" t="s">
        <v>435</v>
      </c>
      <c r="D24" s="16">
        <v>464</v>
      </c>
      <c r="E24" s="46">
        <v>12</v>
      </c>
      <c r="F24" s="28">
        <v>73</v>
      </c>
      <c r="G24" s="28">
        <v>22</v>
      </c>
      <c r="H24" s="28">
        <v>209</v>
      </c>
      <c r="I24" s="28">
        <v>26</v>
      </c>
      <c r="J24" s="28">
        <v>122</v>
      </c>
    </row>
    <row r="25" spans="2:10" ht="15.75" customHeight="1" x14ac:dyDescent="0.15">
      <c r="B25" s="116"/>
      <c r="C25" s="162"/>
      <c r="D25" s="71">
        <v>100</v>
      </c>
      <c r="E25" s="70">
        <v>2.6</v>
      </c>
      <c r="F25" s="36">
        <v>15.7</v>
      </c>
      <c r="G25" s="36">
        <v>4.7</v>
      </c>
      <c r="H25" s="36">
        <v>45</v>
      </c>
      <c r="I25" s="36">
        <v>5.6</v>
      </c>
      <c r="J25" s="36">
        <v>26.3</v>
      </c>
    </row>
    <row r="26" spans="2:10" ht="15.75" customHeight="1" x14ac:dyDescent="0.15">
      <c r="B26" s="116"/>
      <c r="C26" s="164" t="s">
        <v>436</v>
      </c>
      <c r="D26" s="72">
        <v>474</v>
      </c>
      <c r="E26" s="50">
        <v>14</v>
      </c>
      <c r="F26" s="38">
        <v>61</v>
      </c>
      <c r="G26" s="38">
        <v>21</v>
      </c>
      <c r="H26" s="38">
        <v>261</v>
      </c>
      <c r="I26" s="38">
        <v>28</v>
      </c>
      <c r="J26" s="38">
        <v>89</v>
      </c>
    </row>
    <row r="27" spans="2:10" ht="15.75" customHeight="1" x14ac:dyDescent="0.15">
      <c r="B27" s="118"/>
      <c r="C27" s="165"/>
      <c r="D27" s="18">
        <v>100</v>
      </c>
      <c r="E27" s="68">
        <v>3</v>
      </c>
      <c r="F27" s="11">
        <v>12.9</v>
      </c>
      <c r="G27" s="11">
        <v>4.4000000000000004</v>
      </c>
      <c r="H27" s="11">
        <v>55.1</v>
      </c>
      <c r="I27" s="11">
        <v>5.9</v>
      </c>
      <c r="J27" s="11">
        <v>18.8</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J9">
    <cfRule type="top10" dxfId="632" priority="1621" rank="1"/>
  </conditionalFormatting>
  <conditionalFormatting sqref="E11:J11">
    <cfRule type="top10" dxfId="631" priority="1622" rank="1"/>
  </conditionalFormatting>
  <conditionalFormatting sqref="E13:J13">
    <cfRule type="top10" dxfId="630" priority="1623" rank="1"/>
  </conditionalFormatting>
  <conditionalFormatting sqref="E15:J15">
    <cfRule type="top10" dxfId="629" priority="1624" rank="1"/>
  </conditionalFormatting>
  <conditionalFormatting sqref="E17:J17">
    <cfRule type="top10" dxfId="628" priority="1625" rank="1"/>
  </conditionalFormatting>
  <conditionalFormatting sqref="E19:J19">
    <cfRule type="top10" dxfId="627" priority="1626" rank="1"/>
  </conditionalFormatting>
  <conditionalFormatting sqref="E21:J21">
    <cfRule type="top10" dxfId="626" priority="1627" rank="1"/>
  </conditionalFormatting>
  <conditionalFormatting sqref="E23:J23">
    <cfRule type="top10" dxfId="625" priority="1628" rank="1"/>
  </conditionalFormatting>
  <conditionalFormatting sqref="E25:J25">
    <cfRule type="top10" dxfId="624" priority="1629" rank="1"/>
  </conditionalFormatting>
  <conditionalFormatting sqref="E27:J27">
    <cfRule type="top10" dxfId="623" priority="1630" rank="1"/>
  </conditionalFormatting>
  <pageMargins left="0.7" right="0.7" top="0.75" bottom="0.75" header="0.3" footer="0.3"/>
  <pageSetup paperSize="9" orientation="landscape" r:id="rId1"/>
  <headerFooter>
    <oddFooter>&amp;C&amp;P</oddFooter>
  </headerFooter>
</worksheet>
</file>

<file path=xl/worksheets/sheet2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2" ht="15.75" customHeight="1" x14ac:dyDescent="0.15">
      <c r="B2" s="1" t="s">
        <v>785</v>
      </c>
    </row>
    <row r="3" spans="2:12" ht="15.75" customHeight="1" x14ac:dyDescent="0.15">
      <c r="B3" s="1" t="s">
        <v>786</v>
      </c>
    </row>
    <row r="4" spans="2:12" ht="15.75" customHeight="1" x14ac:dyDescent="0.15">
      <c r="B4" s="1" t="s">
        <v>811</v>
      </c>
    </row>
    <row r="5" spans="2:12" ht="15.75" customHeight="1" x14ac:dyDescent="0.15">
      <c r="B5" s="1" t="s">
        <v>789</v>
      </c>
    </row>
    <row r="6" spans="2:12" ht="4.5" customHeight="1" x14ac:dyDescent="0.15">
      <c r="B6" s="12"/>
      <c r="C6" s="6"/>
      <c r="D6" s="15"/>
      <c r="E6" s="73"/>
      <c r="F6" s="13"/>
      <c r="G6" s="13"/>
      <c r="H6" s="13"/>
      <c r="I6" s="13"/>
      <c r="J6" s="13"/>
      <c r="K6" s="13"/>
      <c r="L6" s="13"/>
    </row>
    <row r="7" spans="2:12" s="2" customFormat="1" ht="118.5" customHeight="1" thickBot="1" x14ac:dyDescent="0.2">
      <c r="B7" s="25"/>
      <c r="C7" s="5" t="s">
        <v>427</v>
      </c>
      <c r="D7" s="19" t="s">
        <v>52</v>
      </c>
      <c r="E7" s="22" t="s">
        <v>838</v>
      </c>
      <c r="F7" s="23" t="s">
        <v>19</v>
      </c>
      <c r="G7" s="23" t="s">
        <v>20</v>
      </c>
      <c r="H7" s="23" t="s">
        <v>21</v>
      </c>
      <c r="I7" s="23" t="s">
        <v>22</v>
      </c>
      <c r="J7" s="23" t="s">
        <v>23</v>
      </c>
      <c r="K7" s="23" t="s">
        <v>24</v>
      </c>
      <c r="L7" s="23" t="s">
        <v>53</v>
      </c>
    </row>
    <row r="8" spans="2:12" ht="15.75" customHeight="1" thickTop="1" x14ac:dyDescent="0.15">
      <c r="B8" s="108" t="s">
        <v>428</v>
      </c>
      <c r="C8" s="109"/>
      <c r="D8" s="16">
        <v>1537</v>
      </c>
      <c r="E8" s="46">
        <v>231</v>
      </c>
      <c r="F8" s="28">
        <v>241</v>
      </c>
      <c r="G8" s="28">
        <v>346</v>
      </c>
      <c r="H8" s="28">
        <v>286</v>
      </c>
      <c r="I8" s="28">
        <v>192</v>
      </c>
      <c r="J8" s="28">
        <v>150</v>
      </c>
      <c r="K8" s="28">
        <v>70</v>
      </c>
      <c r="L8" s="28">
        <v>21</v>
      </c>
    </row>
    <row r="9" spans="2:12" ht="15.75" customHeight="1" x14ac:dyDescent="0.15">
      <c r="B9" s="110"/>
      <c r="C9" s="111"/>
      <c r="D9" s="18">
        <v>100</v>
      </c>
      <c r="E9" s="68">
        <v>15</v>
      </c>
      <c r="F9" s="11">
        <v>15.7</v>
      </c>
      <c r="G9" s="11">
        <v>22.5</v>
      </c>
      <c r="H9" s="11">
        <v>18.600000000000001</v>
      </c>
      <c r="I9" s="11">
        <v>12.5</v>
      </c>
      <c r="J9" s="11">
        <v>9.8000000000000007</v>
      </c>
      <c r="K9" s="11">
        <v>4.5999999999999996</v>
      </c>
      <c r="L9" s="11">
        <v>1.4</v>
      </c>
    </row>
    <row r="10" spans="2:12" ht="15.75" customHeight="1" x14ac:dyDescent="0.15">
      <c r="B10" s="117" t="s">
        <v>429</v>
      </c>
      <c r="C10" s="166" t="s">
        <v>2</v>
      </c>
      <c r="D10" s="17">
        <v>426</v>
      </c>
      <c r="E10" s="69">
        <v>65</v>
      </c>
      <c r="F10" s="10">
        <v>44</v>
      </c>
      <c r="G10" s="10">
        <v>105</v>
      </c>
      <c r="H10" s="10">
        <v>84</v>
      </c>
      <c r="I10" s="10">
        <v>58</v>
      </c>
      <c r="J10" s="10">
        <v>47</v>
      </c>
      <c r="K10" s="10">
        <v>22</v>
      </c>
      <c r="L10" s="10">
        <v>1</v>
      </c>
    </row>
    <row r="11" spans="2:12" ht="15.75" customHeight="1" x14ac:dyDescent="0.15">
      <c r="B11" s="116"/>
      <c r="C11" s="163"/>
      <c r="D11" s="33">
        <v>100</v>
      </c>
      <c r="E11" s="49">
        <v>15.3</v>
      </c>
      <c r="F11" s="35">
        <v>10.3</v>
      </c>
      <c r="G11" s="35">
        <v>24.6</v>
      </c>
      <c r="H11" s="35">
        <v>19.7</v>
      </c>
      <c r="I11" s="35">
        <v>13.6</v>
      </c>
      <c r="J11" s="35">
        <v>11</v>
      </c>
      <c r="K11" s="35">
        <v>5.2</v>
      </c>
      <c r="L11" s="35">
        <v>0.2</v>
      </c>
    </row>
    <row r="12" spans="2:12" ht="15.75" customHeight="1" x14ac:dyDescent="0.15">
      <c r="B12" s="116"/>
      <c r="C12" s="162" t="s">
        <v>3</v>
      </c>
      <c r="D12" s="16">
        <v>1097</v>
      </c>
      <c r="E12" s="46">
        <v>166</v>
      </c>
      <c r="F12" s="28">
        <v>196</v>
      </c>
      <c r="G12" s="28">
        <v>238</v>
      </c>
      <c r="H12" s="28">
        <v>200</v>
      </c>
      <c r="I12" s="28">
        <v>132</v>
      </c>
      <c r="J12" s="28">
        <v>101</v>
      </c>
      <c r="K12" s="28">
        <v>48</v>
      </c>
      <c r="L12" s="28">
        <v>16</v>
      </c>
    </row>
    <row r="13" spans="2:12" ht="15.75" customHeight="1" x14ac:dyDescent="0.15">
      <c r="B13" s="118"/>
      <c r="C13" s="165"/>
      <c r="D13" s="18">
        <v>100</v>
      </c>
      <c r="E13" s="68">
        <v>15.1</v>
      </c>
      <c r="F13" s="11">
        <v>17.899999999999999</v>
      </c>
      <c r="G13" s="11">
        <v>21.7</v>
      </c>
      <c r="H13" s="11">
        <v>18.2</v>
      </c>
      <c r="I13" s="11">
        <v>12</v>
      </c>
      <c r="J13" s="11">
        <v>9.1999999999999993</v>
      </c>
      <c r="K13" s="11">
        <v>4.4000000000000004</v>
      </c>
      <c r="L13" s="11">
        <v>1.5</v>
      </c>
    </row>
    <row r="14" spans="2:12" ht="15.75" customHeight="1" x14ac:dyDescent="0.15">
      <c r="B14" s="117" t="s">
        <v>784</v>
      </c>
      <c r="C14" s="166" t="s">
        <v>430</v>
      </c>
      <c r="D14" s="17">
        <v>15</v>
      </c>
      <c r="E14" s="69">
        <v>1</v>
      </c>
      <c r="F14" s="10">
        <v>2</v>
      </c>
      <c r="G14" s="10">
        <v>2</v>
      </c>
      <c r="H14" s="10">
        <v>2</v>
      </c>
      <c r="I14" s="10">
        <v>2</v>
      </c>
      <c r="J14" s="10">
        <v>3</v>
      </c>
      <c r="K14" s="10">
        <v>3</v>
      </c>
      <c r="L14" s="10">
        <v>0</v>
      </c>
    </row>
    <row r="15" spans="2:12" ht="15.75" customHeight="1" x14ac:dyDescent="0.15">
      <c r="B15" s="116"/>
      <c r="C15" s="163"/>
      <c r="D15" s="33">
        <v>100</v>
      </c>
      <c r="E15" s="49">
        <v>6.7</v>
      </c>
      <c r="F15" s="35">
        <v>13.3</v>
      </c>
      <c r="G15" s="35">
        <v>13.3</v>
      </c>
      <c r="H15" s="35">
        <v>13.3</v>
      </c>
      <c r="I15" s="35">
        <v>13.3</v>
      </c>
      <c r="J15" s="35">
        <v>20</v>
      </c>
      <c r="K15" s="35">
        <v>20</v>
      </c>
      <c r="L15" s="35">
        <v>0</v>
      </c>
    </row>
    <row r="16" spans="2:12" ht="15.75" customHeight="1" x14ac:dyDescent="0.15">
      <c r="B16" s="116"/>
      <c r="C16" s="162" t="s">
        <v>431</v>
      </c>
      <c r="D16" s="16">
        <v>51</v>
      </c>
      <c r="E16" s="46">
        <v>8</v>
      </c>
      <c r="F16" s="28">
        <v>9</v>
      </c>
      <c r="G16" s="28">
        <v>4</v>
      </c>
      <c r="H16" s="28">
        <v>16</v>
      </c>
      <c r="I16" s="28">
        <v>6</v>
      </c>
      <c r="J16" s="28">
        <v>3</v>
      </c>
      <c r="K16" s="28">
        <v>3</v>
      </c>
      <c r="L16" s="28">
        <v>2</v>
      </c>
    </row>
    <row r="17" spans="2:12" ht="15.75" customHeight="1" x14ac:dyDescent="0.15">
      <c r="B17" s="116"/>
      <c r="C17" s="162"/>
      <c r="D17" s="71">
        <v>100</v>
      </c>
      <c r="E17" s="70">
        <v>15.7</v>
      </c>
      <c r="F17" s="36">
        <v>17.600000000000001</v>
      </c>
      <c r="G17" s="36">
        <v>7.8</v>
      </c>
      <c r="H17" s="36">
        <v>31.4</v>
      </c>
      <c r="I17" s="36">
        <v>11.8</v>
      </c>
      <c r="J17" s="36">
        <v>5.9</v>
      </c>
      <c r="K17" s="36">
        <v>5.9</v>
      </c>
      <c r="L17" s="36">
        <v>3.9</v>
      </c>
    </row>
    <row r="18" spans="2:12" ht="15.75" customHeight="1" x14ac:dyDescent="0.15">
      <c r="B18" s="116"/>
      <c r="C18" s="164" t="s">
        <v>432</v>
      </c>
      <c r="D18" s="72">
        <v>85</v>
      </c>
      <c r="E18" s="50">
        <v>11</v>
      </c>
      <c r="F18" s="38">
        <v>14</v>
      </c>
      <c r="G18" s="38">
        <v>13</v>
      </c>
      <c r="H18" s="38">
        <v>16</v>
      </c>
      <c r="I18" s="38">
        <v>12</v>
      </c>
      <c r="J18" s="38">
        <v>13</v>
      </c>
      <c r="K18" s="38">
        <v>6</v>
      </c>
      <c r="L18" s="38">
        <v>0</v>
      </c>
    </row>
    <row r="19" spans="2:12" ht="15.75" customHeight="1" x14ac:dyDescent="0.15">
      <c r="B19" s="116"/>
      <c r="C19" s="163"/>
      <c r="D19" s="33">
        <v>100</v>
      </c>
      <c r="E19" s="49">
        <v>12.9</v>
      </c>
      <c r="F19" s="35">
        <v>16.5</v>
      </c>
      <c r="G19" s="35">
        <v>15.3</v>
      </c>
      <c r="H19" s="35">
        <v>18.8</v>
      </c>
      <c r="I19" s="35">
        <v>14.1</v>
      </c>
      <c r="J19" s="35">
        <v>15.3</v>
      </c>
      <c r="K19" s="35">
        <v>7.1</v>
      </c>
      <c r="L19" s="35">
        <v>0</v>
      </c>
    </row>
    <row r="20" spans="2:12" ht="15.75" customHeight="1" x14ac:dyDescent="0.15">
      <c r="B20" s="116"/>
      <c r="C20" s="162" t="s">
        <v>433</v>
      </c>
      <c r="D20" s="16">
        <v>147</v>
      </c>
      <c r="E20" s="46">
        <v>33</v>
      </c>
      <c r="F20" s="28">
        <v>22</v>
      </c>
      <c r="G20" s="28">
        <v>36</v>
      </c>
      <c r="H20" s="28">
        <v>19</v>
      </c>
      <c r="I20" s="28">
        <v>13</v>
      </c>
      <c r="J20" s="28">
        <v>13</v>
      </c>
      <c r="K20" s="28">
        <v>11</v>
      </c>
      <c r="L20" s="28">
        <v>0</v>
      </c>
    </row>
    <row r="21" spans="2:12" ht="15.75" customHeight="1" x14ac:dyDescent="0.15">
      <c r="B21" s="116"/>
      <c r="C21" s="162"/>
      <c r="D21" s="71">
        <v>100</v>
      </c>
      <c r="E21" s="70">
        <v>22.4</v>
      </c>
      <c r="F21" s="36">
        <v>15</v>
      </c>
      <c r="G21" s="36">
        <v>24.5</v>
      </c>
      <c r="H21" s="36">
        <v>12.9</v>
      </c>
      <c r="I21" s="36">
        <v>8.8000000000000007</v>
      </c>
      <c r="J21" s="36">
        <v>8.8000000000000007</v>
      </c>
      <c r="K21" s="36">
        <v>7.5</v>
      </c>
      <c r="L21" s="36">
        <v>0</v>
      </c>
    </row>
    <row r="22" spans="2:12" ht="15.75" customHeight="1" x14ac:dyDescent="0.15">
      <c r="B22" s="116"/>
      <c r="C22" s="164" t="s">
        <v>434</v>
      </c>
      <c r="D22" s="72">
        <v>260</v>
      </c>
      <c r="E22" s="50">
        <v>53</v>
      </c>
      <c r="F22" s="38">
        <v>54</v>
      </c>
      <c r="G22" s="38">
        <v>54</v>
      </c>
      <c r="H22" s="38">
        <v>35</v>
      </c>
      <c r="I22" s="38">
        <v>37</v>
      </c>
      <c r="J22" s="38">
        <v>17</v>
      </c>
      <c r="K22" s="38">
        <v>8</v>
      </c>
      <c r="L22" s="38">
        <v>2</v>
      </c>
    </row>
    <row r="23" spans="2:12" ht="15.75" customHeight="1" x14ac:dyDescent="0.15">
      <c r="B23" s="116"/>
      <c r="C23" s="163"/>
      <c r="D23" s="33">
        <v>100</v>
      </c>
      <c r="E23" s="49">
        <v>20.399999999999999</v>
      </c>
      <c r="F23" s="35">
        <v>20.8</v>
      </c>
      <c r="G23" s="35">
        <v>20.8</v>
      </c>
      <c r="H23" s="35">
        <v>13.5</v>
      </c>
      <c r="I23" s="35">
        <v>14.2</v>
      </c>
      <c r="J23" s="35">
        <v>6.5</v>
      </c>
      <c r="K23" s="35">
        <v>3.1</v>
      </c>
      <c r="L23" s="35">
        <v>0.8</v>
      </c>
    </row>
    <row r="24" spans="2:12" ht="15.75" customHeight="1" x14ac:dyDescent="0.15">
      <c r="B24" s="116"/>
      <c r="C24" s="162" t="s">
        <v>435</v>
      </c>
      <c r="D24" s="16">
        <v>464</v>
      </c>
      <c r="E24" s="46">
        <v>81</v>
      </c>
      <c r="F24" s="28">
        <v>76</v>
      </c>
      <c r="G24" s="28">
        <v>119</v>
      </c>
      <c r="H24" s="28">
        <v>74</v>
      </c>
      <c r="I24" s="28">
        <v>53</v>
      </c>
      <c r="J24" s="28">
        <v>38</v>
      </c>
      <c r="K24" s="28">
        <v>17</v>
      </c>
      <c r="L24" s="28">
        <v>6</v>
      </c>
    </row>
    <row r="25" spans="2:12" ht="15.75" customHeight="1" x14ac:dyDescent="0.15">
      <c r="B25" s="116"/>
      <c r="C25" s="162"/>
      <c r="D25" s="71">
        <v>100</v>
      </c>
      <c r="E25" s="70">
        <v>17.5</v>
      </c>
      <c r="F25" s="36">
        <v>16.399999999999999</v>
      </c>
      <c r="G25" s="36">
        <v>25.6</v>
      </c>
      <c r="H25" s="36">
        <v>15.9</v>
      </c>
      <c r="I25" s="36">
        <v>11.4</v>
      </c>
      <c r="J25" s="36">
        <v>8.1999999999999993</v>
      </c>
      <c r="K25" s="36">
        <v>3.7</v>
      </c>
      <c r="L25" s="36">
        <v>1.3</v>
      </c>
    </row>
    <row r="26" spans="2:12" ht="15.75" customHeight="1" x14ac:dyDescent="0.15">
      <c r="B26" s="116"/>
      <c r="C26" s="164" t="s">
        <v>436</v>
      </c>
      <c r="D26" s="72">
        <v>474</v>
      </c>
      <c r="E26" s="50">
        <v>36</v>
      </c>
      <c r="F26" s="38">
        <v>61</v>
      </c>
      <c r="G26" s="38">
        <v>107</v>
      </c>
      <c r="H26" s="38">
        <v>115</v>
      </c>
      <c r="I26" s="38">
        <v>66</v>
      </c>
      <c r="J26" s="38">
        <v>60</v>
      </c>
      <c r="K26" s="38">
        <v>22</v>
      </c>
      <c r="L26" s="38">
        <v>7</v>
      </c>
    </row>
    <row r="27" spans="2:12" ht="15.75" customHeight="1" x14ac:dyDescent="0.15">
      <c r="B27" s="118"/>
      <c r="C27" s="165"/>
      <c r="D27" s="18">
        <v>100</v>
      </c>
      <c r="E27" s="68">
        <v>7.6</v>
      </c>
      <c r="F27" s="11">
        <v>12.9</v>
      </c>
      <c r="G27" s="11">
        <v>22.6</v>
      </c>
      <c r="H27" s="11">
        <v>24.3</v>
      </c>
      <c r="I27" s="11">
        <v>13.9</v>
      </c>
      <c r="J27" s="11">
        <v>12.7</v>
      </c>
      <c r="K27" s="11">
        <v>4.5999999999999996</v>
      </c>
      <c r="L27" s="11">
        <v>1.5</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L9">
    <cfRule type="top10" dxfId="622" priority="1631" rank="1"/>
  </conditionalFormatting>
  <conditionalFormatting sqref="E11:L11">
    <cfRule type="top10" dxfId="621" priority="1632" rank="1"/>
  </conditionalFormatting>
  <conditionalFormatting sqref="E13:L13">
    <cfRule type="top10" dxfId="620" priority="1633" rank="1"/>
  </conditionalFormatting>
  <conditionalFormatting sqref="E15:L15">
    <cfRule type="top10" dxfId="619" priority="1634" rank="1"/>
  </conditionalFormatting>
  <conditionalFormatting sqref="E17:L17">
    <cfRule type="top10" dxfId="618" priority="1635" rank="1"/>
  </conditionalFormatting>
  <conditionalFormatting sqref="E19:L19">
    <cfRule type="top10" dxfId="617" priority="1636" rank="1"/>
  </conditionalFormatting>
  <conditionalFormatting sqref="E21:L21">
    <cfRule type="top10" dxfId="616" priority="1637" rank="1"/>
  </conditionalFormatting>
  <conditionalFormatting sqref="E23:L23">
    <cfRule type="top10" dxfId="615" priority="1638" rank="1"/>
  </conditionalFormatting>
  <conditionalFormatting sqref="E25:L25">
    <cfRule type="top10" dxfId="614" priority="1639" rank="1"/>
  </conditionalFormatting>
  <conditionalFormatting sqref="E27:L27">
    <cfRule type="top10" dxfId="613" priority="1640" rank="1"/>
  </conditionalFormatting>
  <pageMargins left="0.7" right="0.7" top="0.75" bottom="0.75" header="0.3" footer="0.3"/>
  <pageSetup paperSize="9" orientation="landscape" r:id="rId1"/>
  <headerFooter>
    <oddFooter>&amp;C&amp;P</oddFooter>
  </headerFooter>
</worksheet>
</file>

<file path=xl/worksheets/sheet2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4" ht="15.75" customHeight="1" x14ac:dyDescent="0.15">
      <c r="B2" s="1" t="s">
        <v>785</v>
      </c>
    </row>
    <row r="3" spans="2:14" ht="15.75" customHeight="1" x14ac:dyDescent="0.15">
      <c r="B3" s="1" t="s">
        <v>786</v>
      </c>
    </row>
    <row r="4" spans="2:14" ht="15.75" customHeight="1" x14ac:dyDescent="0.15">
      <c r="B4" s="1" t="s">
        <v>812</v>
      </c>
    </row>
    <row r="5" spans="2:14" ht="15.75" customHeight="1" x14ac:dyDescent="0.15">
      <c r="B5" s="1" t="s">
        <v>789</v>
      </c>
    </row>
    <row r="6" spans="2:14" ht="4.5" customHeight="1" x14ac:dyDescent="0.15">
      <c r="B6" s="12"/>
      <c r="C6" s="6"/>
      <c r="D6" s="15"/>
      <c r="E6" s="73"/>
      <c r="F6" s="13"/>
      <c r="G6" s="13"/>
      <c r="H6" s="13"/>
      <c r="I6" s="13"/>
      <c r="J6" s="13"/>
      <c r="K6" s="13"/>
      <c r="L6" s="13"/>
      <c r="M6" s="13"/>
      <c r="N6" s="13"/>
    </row>
    <row r="7" spans="2:14" s="2" customFormat="1" ht="118.5" customHeight="1" thickBot="1" x14ac:dyDescent="0.2">
      <c r="B7" s="25"/>
      <c r="C7" s="5" t="s">
        <v>427</v>
      </c>
      <c r="D7" s="19" t="s">
        <v>52</v>
      </c>
      <c r="E7" s="22" t="s">
        <v>839</v>
      </c>
      <c r="F7" s="23" t="s">
        <v>67</v>
      </c>
      <c r="G7" s="23" t="s">
        <v>68</v>
      </c>
      <c r="H7" s="23" t="s">
        <v>69</v>
      </c>
      <c r="I7" s="23" t="s">
        <v>70</v>
      </c>
      <c r="J7" s="23" t="s">
        <v>71</v>
      </c>
      <c r="K7" s="23" t="s">
        <v>72</v>
      </c>
      <c r="L7" s="23" t="s">
        <v>73</v>
      </c>
      <c r="M7" s="23" t="s">
        <v>74</v>
      </c>
      <c r="N7" s="23" t="s">
        <v>53</v>
      </c>
    </row>
    <row r="8" spans="2:14" ht="15.75" customHeight="1" thickTop="1" x14ac:dyDescent="0.15">
      <c r="B8" s="108" t="s">
        <v>428</v>
      </c>
      <c r="C8" s="109"/>
      <c r="D8" s="16">
        <v>1537</v>
      </c>
      <c r="E8" s="46">
        <v>273</v>
      </c>
      <c r="F8" s="28">
        <v>265</v>
      </c>
      <c r="G8" s="28">
        <v>187</v>
      </c>
      <c r="H8" s="28">
        <v>327</v>
      </c>
      <c r="I8" s="28">
        <v>238</v>
      </c>
      <c r="J8" s="28">
        <v>51</v>
      </c>
      <c r="K8" s="28">
        <v>44</v>
      </c>
      <c r="L8" s="28">
        <v>6</v>
      </c>
      <c r="M8" s="28">
        <v>6</v>
      </c>
      <c r="N8" s="28">
        <v>140</v>
      </c>
    </row>
    <row r="9" spans="2:14" ht="15.75" customHeight="1" x14ac:dyDescent="0.15">
      <c r="B9" s="110"/>
      <c r="C9" s="111"/>
      <c r="D9" s="18">
        <v>100</v>
      </c>
      <c r="E9" s="68">
        <v>17.8</v>
      </c>
      <c r="F9" s="11">
        <v>17.2</v>
      </c>
      <c r="G9" s="11">
        <v>12.2</v>
      </c>
      <c r="H9" s="11">
        <v>21.3</v>
      </c>
      <c r="I9" s="11">
        <v>15.5</v>
      </c>
      <c r="J9" s="11">
        <v>3.3</v>
      </c>
      <c r="K9" s="11">
        <v>2.9</v>
      </c>
      <c r="L9" s="11">
        <v>0.4</v>
      </c>
      <c r="M9" s="11">
        <v>0.4</v>
      </c>
      <c r="N9" s="11">
        <v>9.1</v>
      </c>
    </row>
    <row r="10" spans="2:14" ht="15.75" customHeight="1" x14ac:dyDescent="0.15">
      <c r="B10" s="117" t="s">
        <v>429</v>
      </c>
      <c r="C10" s="166" t="s">
        <v>2</v>
      </c>
      <c r="D10" s="17">
        <v>426</v>
      </c>
      <c r="E10" s="69">
        <v>74</v>
      </c>
      <c r="F10" s="10">
        <v>59</v>
      </c>
      <c r="G10" s="10">
        <v>47</v>
      </c>
      <c r="H10" s="10">
        <v>98</v>
      </c>
      <c r="I10" s="10">
        <v>82</v>
      </c>
      <c r="J10" s="10">
        <v>15</v>
      </c>
      <c r="K10" s="10">
        <v>9</v>
      </c>
      <c r="L10" s="10">
        <v>1</v>
      </c>
      <c r="M10" s="10">
        <v>0</v>
      </c>
      <c r="N10" s="10">
        <v>41</v>
      </c>
    </row>
    <row r="11" spans="2:14" ht="15.75" customHeight="1" x14ac:dyDescent="0.15">
      <c r="B11" s="116"/>
      <c r="C11" s="163"/>
      <c r="D11" s="33">
        <v>100</v>
      </c>
      <c r="E11" s="49">
        <v>17.399999999999999</v>
      </c>
      <c r="F11" s="35">
        <v>13.8</v>
      </c>
      <c r="G11" s="35">
        <v>11</v>
      </c>
      <c r="H11" s="35">
        <v>23</v>
      </c>
      <c r="I11" s="35">
        <v>19.2</v>
      </c>
      <c r="J11" s="35">
        <v>3.5</v>
      </c>
      <c r="K11" s="35">
        <v>2.1</v>
      </c>
      <c r="L11" s="35">
        <v>0.2</v>
      </c>
      <c r="M11" s="35">
        <v>0</v>
      </c>
      <c r="N11" s="35">
        <v>9.6</v>
      </c>
    </row>
    <row r="12" spans="2:14" ht="15.75" customHeight="1" x14ac:dyDescent="0.15">
      <c r="B12" s="116"/>
      <c r="C12" s="162" t="s">
        <v>3</v>
      </c>
      <c r="D12" s="16">
        <v>1097</v>
      </c>
      <c r="E12" s="46">
        <v>199</v>
      </c>
      <c r="F12" s="28">
        <v>202</v>
      </c>
      <c r="G12" s="28">
        <v>140</v>
      </c>
      <c r="H12" s="28">
        <v>224</v>
      </c>
      <c r="I12" s="28">
        <v>155</v>
      </c>
      <c r="J12" s="28">
        <v>36</v>
      </c>
      <c r="K12" s="28">
        <v>35</v>
      </c>
      <c r="L12" s="28">
        <v>5</v>
      </c>
      <c r="M12" s="28">
        <v>6</v>
      </c>
      <c r="N12" s="28">
        <v>95</v>
      </c>
    </row>
    <row r="13" spans="2:14" ht="15.75" customHeight="1" x14ac:dyDescent="0.15">
      <c r="B13" s="118"/>
      <c r="C13" s="165"/>
      <c r="D13" s="18">
        <v>100</v>
      </c>
      <c r="E13" s="68">
        <v>18.100000000000001</v>
      </c>
      <c r="F13" s="11">
        <v>18.399999999999999</v>
      </c>
      <c r="G13" s="11">
        <v>12.8</v>
      </c>
      <c r="H13" s="11">
        <v>20.399999999999999</v>
      </c>
      <c r="I13" s="11">
        <v>14.1</v>
      </c>
      <c r="J13" s="11">
        <v>3.3</v>
      </c>
      <c r="K13" s="11">
        <v>3.2</v>
      </c>
      <c r="L13" s="11">
        <v>0.5</v>
      </c>
      <c r="M13" s="11">
        <v>0.5</v>
      </c>
      <c r="N13" s="11">
        <v>8.6999999999999993</v>
      </c>
    </row>
    <row r="14" spans="2:14" ht="15.75" customHeight="1" x14ac:dyDescent="0.15">
      <c r="B14" s="117" t="s">
        <v>784</v>
      </c>
      <c r="C14" s="166" t="s">
        <v>430</v>
      </c>
      <c r="D14" s="17">
        <v>15</v>
      </c>
      <c r="E14" s="69">
        <v>6</v>
      </c>
      <c r="F14" s="10">
        <v>0</v>
      </c>
      <c r="G14" s="10">
        <v>0</v>
      </c>
      <c r="H14" s="10">
        <v>1</v>
      </c>
      <c r="I14" s="10">
        <v>1</v>
      </c>
      <c r="J14" s="10">
        <v>0</v>
      </c>
      <c r="K14" s="10">
        <v>1</v>
      </c>
      <c r="L14" s="10">
        <v>0</v>
      </c>
      <c r="M14" s="10">
        <v>0</v>
      </c>
      <c r="N14" s="10">
        <v>6</v>
      </c>
    </row>
    <row r="15" spans="2:14" ht="15.75" customHeight="1" x14ac:dyDescent="0.15">
      <c r="B15" s="116"/>
      <c r="C15" s="163"/>
      <c r="D15" s="33">
        <v>100</v>
      </c>
      <c r="E15" s="49">
        <v>40</v>
      </c>
      <c r="F15" s="35">
        <v>0</v>
      </c>
      <c r="G15" s="35">
        <v>0</v>
      </c>
      <c r="H15" s="35">
        <v>6.7</v>
      </c>
      <c r="I15" s="35">
        <v>6.7</v>
      </c>
      <c r="J15" s="35">
        <v>0</v>
      </c>
      <c r="K15" s="35">
        <v>6.7</v>
      </c>
      <c r="L15" s="35">
        <v>0</v>
      </c>
      <c r="M15" s="35">
        <v>0</v>
      </c>
      <c r="N15" s="35">
        <v>40</v>
      </c>
    </row>
    <row r="16" spans="2:14" ht="15.75" customHeight="1" x14ac:dyDescent="0.15">
      <c r="B16" s="116"/>
      <c r="C16" s="162" t="s">
        <v>431</v>
      </c>
      <c r="D16" s="16">
        <v>51</v>
      </c>
      <c r="E16" s="46">
        <v>19</v>
      </c>
      <c r="F16" s="28">
        <v>7</v>
      </c>
      <c r="G16" s="28">
        <v>3</v>
      </c>
      <c r="H16" s="28">
        <v>7</v>
      </c>
      <c r="I16" s="28">
        <v>6</v>
      </c>
      <c r="J16" s="28">
        <v>0</v>
      </c>
      <c r="K16" s="28">
        <v>2</v>
      </c>
      <c r="L16" s="28">
        <v>0</v>
      </c>
      <c r="M16" s="28">
        <v>0</v>
      </c>
      <c r="N16" s="28">
        <v>7</v>
      </c>
    </row>
    <row r="17" spans="2:14" ht="15.75" customHeight="1" x14ac:dyDescent="0.15">
      <c r="B17" s="116"/>
      <c r="C17" s="162"/>
      <c r="D17" s="71">
        <v>100</v>
      </c>
      <c r="E17" s="70">
        <v>37.299999999999997</v>
      </c>
      <c r="F17" s="36">
        <v>13.7</v>
      </c>
      <c r="G17" s="36">
        <v>5.9</v>
      </c>
      <c r="H17" s="36">
        <v>13.7</v>
      </c>
      <c r="I17" s="36">
        <v>11.8</v>
      </c>
      <c r="J17" s="36">
        <v>0</v>
      </c>
      <c r="K17" s="36">
        <v>3.9</v>
      </c>
      <c r="L17" s="36">
        <v>0</v>
      </c>
      <c r="M17" s="36">
        <v>0</v>
      </c>
      <c r="N17" s="36">
        <v>13.7</v>
      </c>
    </row>
    <row r="18" spans="2:14" ht="15.75" customHeight="1" x14ac:dyDescent="0.15">
      <c r="B18" s="116"/>
      <c r="C18" s="164" t="s">
        <v>432</v>
      </c>
      <c r="D18" s="72">
        <v>85</v>
      </c>
      <c r="E18" s="50">
        <v>25</v>
      </c>
      <c r="F18" s="38">
        <v>12</v>
      </c>
      <c r="G18" s="38">
        <v>8</v>
      </c>
      <c r="H18" s="38">
        <v>11</v>
      </c>
      <c r="I18" s="38">
        <v>12</v>
      </c>
      <c r="J18" s="38">
        <v>1</v>
      </c>
      <c r="K18" s="38">
        <v>4</v>
      </c>
      <c r="L18" s="38">
        <v>2</v>
      </c>
      <c r="M18" s="38">
        <v>0</v>
      </c>
      <c r="N18" s="38">
        <v>10</v>
      </c>
    </row>
    <row r="19" spans="2:14" ht="15.75" customHeight="1" x14ac:dyDescent="0.15">
      <c r="B19" s="116"/>
      <c r="C19" s="163"/>
      <c r="D19" s="33">
        <v>100</v>
      </c>
      <c r="E19" s="49">
        <v>29.4</v>
      </c>
      <c r="F19" s="35">
        <v>14.1</v>
      </c>
      <c r="G19" s="35">
        <v>9.4</v>
      </c>
      <c r="H19" s="35">
        <v>12.9</v>
      </c>
      <c r="I19" s="35">
        <v>14.1</v>
      </c>
      <c r="J19" s="35">
        <v>1.2</v>
      </c>
      <c r="K19" s="35">
        <v>4.7</v>
      </c>
      <c r="L19" s="35">
        <v>2.4</v>
      </c>
      <c r="M19" s="35">
        <v>0</v>
      </c>
      <c r="N19" s="35">
        <v>11.8</v>
      </c>
    </row>
    <row r="20" spans="2:14" ht="15.75" customHeight="1" x14ac:dyDescent="0.15">
      <c r="B20" s="116"/>
      <c r="C20" s="162" t="s">
        <v>433</v>
      </c>
      <c r="D20" s="16">
        <v>147</v>
      </c>
      <c r="E20" s="46">
        <v>40</v>
      </c>
      <c r="F20" s="28">
        <v>16</v>
      </c>
      <c r="G20" s="28">
        <v>12</v>
      </c>
      <c r="H20" s="28">
        <v>25</v>
      </c>
      <c r="I20" s="28">
        <v>26</v>
      </c>
      <c r="J20" s="28">
        <v>3</v>
      </c>
      <c r="K20" s="28">
        <v>5</v>
      </c>
      <c r="L20" s="28">
        <v>0</v>
      </c>
      <c r="M20" s="28">
        <v>0</v>
      </c>
      <c r="N20" s="28">
        <v>20</v>
      </c>
    </row>
    <row r="21" spans="2:14" ht="15.75" customHeight="1" x14ac:dyDescent="0.15">
      <c r="B21" s="116"/>
      <c r="C21" s="162"/>
      <c r="D21" s="71">
        <v>100</v>
      </c>
      <c r="E21" s="70">
        <v>27.2</v>
      </c>
      <c r="F21" s="36">
        <v>10.9</v>
      </c>
      <c r="G21" s="36">
        <v>8.1999999999999993</v>
      </c>
      <c r="H21" s="36">
        <v>17</v>
      </c>
      <c r="I21" s="36">
        <v>17.7</v>
      </c>
      <c r="J21" s="36">
        <v>2</v>
      </c>
      <c r="K21" s="36">
        <v>3.4</v>
      </c>
      <c r="L21" s="36">
        <v>0</v>
      </c>
      <c r="M21" s="36">
        <v>0</v>
      </c>
      <c r="N21" s="36">
        <v>13.6</v>
      </c>
    </row>
    <row r="22" spans="2:14" ht="15.75" customHeight="1" x14ac:dyDescent="0.15">
      <c r="B22" s="116"/>
      <c r="C22" s="164" t="s">
        <v>434</v>
      </c>
      <c r="D22" s="72">
        <v>260</v>
      </c>
      <c r="E22" s="50">
        <v>54</v>
      </c>
      <c r="F22" s="38">
        <v>42</v>
      </c>
      <c r="G22" s="38">
        <v>32</v>
      </c>
      <c r="H22" s="38">
        <v>52</v>
      </c>
      <c r="I22" s="38">
        <v>34</v>
      </c>
      <c r="J22" s="38">
        <v>11</v>
      </c>
      <c r="K22" s="38">
        <v>6</v>
      </c>
      <c r="L22" s="38">
        <v>0</v>
      </c>
      <c r="M22" s="38">
        <v>2</v>
      </c>
      <c r="N22" s="38">
        <v>27</v>
      </c>
    </row>
    <row r="23" spans="2:14" ht="15.75" customHeight="1" x14ac:dyDescent="0.15">
      <c r="B23" s="116"/>
      <c r="C23" s="163"/>
      <c r="D23" s="33">
        <v>100</v>
      </c>
      <c r="E23" s="49">
        <v>20.8</v>
      </c>
      <c r="F23" s="35">
        <v>16.2</v>
      </c>
      <c r="G23" s="35">
        <v>12.3</v>
      </c>
      <c r="H23" s="35">
        <v>20</v>
      </c>
      <c r="I23" s="35">
        <v>13.1</v>
      </c>
      <c r="J23" s="35">
        <v>4.2</v>
      </c>
      <c r="K23" s="35">
        <v>2.2999999999999998</v>
      </c>
      <c r="L23" s="35">
        <v>0</v>
      </c>
      <c r="M23" s="35">
        <v>0.8</v>
      </c>
      <c r="N23" s="35">
        <v>10.4</v>
      </c>
    </row>
    <row r="24" spans="2:14" ht="15.75" customHeight="1" x14ac:dyDescent="0.15">
      <c r="B24" s="116"/>
      <c r="C24" s="162" t="s">
        <v>435</v>
      </c>
      <c r="D24" s="16">
        <v>464</v>
      </c>
      <c r="E24" s="46">
        <v>76</v>
      </c>
      <c r="F24" s="28">
        <v>85</v>
      </c>
      <c r="G24" s="28">
        <v>67</v>
      </c>
      <c r="H24" s="28">
        <v>96</v>
      </c>
      <c r="I24" s="28">
        <v>67</v>
      </c>
      <c r="J24" s="28">
        <v>18</v>
      </c>
      <c r="K24" s="28">
        <v>13</v>
      </c>
      <c r="L24" s="28">
        <v>1</v>
      </c>
      <c r="M24" s="28">
        <v>1</v>
      </c>
      <c r="N24" s="28">
        <v>40</v>
      </c>
    </row>
    <row r="25" spans="2:14" ht="15.75" customHeight="1" x14ac:dyDescent="0.15">
      <c r="B25" s="116"/>
      <c r="C25" s="162"/>
      <c r="D25" s="71">
        <v>100</v>
      </c>
      <c r="E25" s="70">
        <v>16.399999999999999</v>
      </c>
      <c r="F25" s="36">
        <v>18.3</v>
      </c>
      <c r="G25" s="36">
        <v>14.4</v>
      </c>
      <c r="H25" s="36">
        <v>20.7</v>
      </c>
      <c r="I25" s="36">
        <v>14.4</v>
      </c>
      <c r="J25" s="36">
        <v>3.9</v>
      </c>
      <c r="K25" s="36">
        <v>2.8</v>
      </c>
      <c r="L25" s="36">
        <v>0.2</v>
      </c>
      <c r="M25" s="36">
        <v>0.2</v>
      </c>
      <c r="N25" s="36">
        <v>8.6</v>
      </c>
    </row>
    <row r="26" spans="2:14" ht="15.75" customHeight="1" x14ac:dyDescent="0.15">
      <c r="B26" s="116"/>
      <c r="C26" s="164" t="s">
        <v>436</v>
      </c>
      <c r="D26" s="72">
        <v>474</v>
      </c>
      <c r="E26" s="50">
        <v>47</v>
      </c>
      <c r="F26" s="38">
        <v>96</v>
      </c>
      <c r="G26" s="38">
        <v>61</v>
      </c>
      <c r="H26" s="38">
        <v>118</v>
      </c>
      <c r="I26" s="38">
        <v>90</v>
      </c>
      <c r="J26" s="38">
        <v>18</v>
      </c>
      <c r="K26" s="38">
        <v>13</v>
      </c>
      <c r="L26" s="38">
        <v>3</v>
      </c>
      <c r="M26" s="38">
        <v>3</v>
      </c>
      <c r="N26" s="38">
        <v>25</v>
      </c>
    </row>
    <row r="27" spans="2:14" ht="15.75" customHeight="1" x14ac:dyDescent="0.15">
      <c r="B27" s="118"/>
      <c r="C27" s="165"/>
      <c r="D27" s="18">
        <v>100</v>
      </c>
      <c r="E27" s="68">
        <v>9.9</v>
      </c>
      <c r="F27" s="11">
        <v>20.3</v>
      </c>
      <c r="G27" s="11">
        <v>12.9</v>
      </c>
      <c r="H27" s="11">
        <v>24.9</v>
      </c>
      <c r="I27" s="11">
        <v>19</v>
      </c>
      <c r="J27" s="11">
        <v>3.8</v>
      </c>
      <c r="K27" s="11">
        <v>2.7</v>
      </c>
      <c r="L27" s="11">
        <v>0.6</v>
      </c>
      <c r="M27" s="11">
        <v>0.6</v>
      </c>
      <c r="N27" s="11">
        <v>5.3</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N9">
    <cfRule type="top10" dxfId="612" priority="1641" rank="1"/>
  </conditionalFormatting>
  <conditionalFormatting sqref="E11:N11">
    <cfRule type="top10" dxfId="611" priority="1642" rank="1"/>
  </conditionalFormatting>
  <conditionalFormatting sqref="E13:N13">
    <cfRule type="top10" dxfId="610" priority="1643" rank="1"/>
  </conditionalFormatting>
  <conditionalFormatting sqref="E15:N15">
    <cfRule type="top10" dxfId="609" priority="1644" rank="1"/>
  </conditionalFormatting>
  <conditionalFormatting sqref="E17:N17">
    <cfRule type="top10" dxfId="608" priority="1645" rank="1"/>
  </conditionalFormatting>
  <conditionalFormatting sqref="E19:N19">
    <cfRule type="top10" dxfId="607" priority="1646" rank="1"/>
  </conditionalFormatting>
  <conditionalFormatting sqref="E21:N21">
    <cfRule type="top10" dxfId="606" priority="1647" rank="1"/>
  </conditionalFormatting>
  <conditionalFormatting sqref="E23:N23">
    <cfRule type="top10" dxfId="605" priority="1648" rank="1"/>
  </conditionalFormatting>
  <conditionalFormatting sqref="E25:N25">
    <cfRule type="top10" dxfId="604" priority="1649" rank="1"/>
  </conditionalFormatting>
  <conditionalFormatting sqref="E27:N27">
    <cfRule type="top10" dxfId="603" priority="1650" rank="1"/>
  </conditionalFormatting>
  <pageMargins left="0.7" right="0.7" top="0.75" bottom="0.75" header="0.3" footer="0.3"/>
  <pageSetup paperSize="9" orientation="landscape"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14" ht="15.75" customHeight="1" x14ac:dyDescent="0.15">
      <c r="B2" s="1" t="s">
        <v>49</v>
      </c>
    </row>
    <row r="3" spans="2:14" ht="15.75" customHeight="1" x14ac:dyDescent="0.15">
      <c r="B3" s="1" t="s">
        <v>50</v>
      </c>
    </row>
    <row r="4" spans="2:14" ht="15.75" customHeight="1" x14ac:dyDescent="0.15">
      <c r="B4" s="3" t="s">
        <v>398</v>
      </c>
      <c r="C4" s="3"/>
      <c r="D4" s="3"/>
      <c r="E4" s="3"/>
      <c r="F4" s="3"/>
      <c r="G4" s="3"/>
      <c r="H4" s="3"/>
      <c r="I4" s="3"/>
      <c r="J4" s="3"/>
      <c r="K4" s="3"/>
      <c r="L4" s="3"/>
      <c r="M4" s="3"/>
      <c r="N4" s="3"/>
    </row>
    <row r="5" spans="2:14" ht="15.75" customHeight="1" x14ac:dyDescent="0.15">
      <c r="B5" s="3" t="s">
        <v>51</v>
      </c>
      <c r="C5" s="3"/>
      <c r="D5" s="3"/>
      <c r="E5" s="3"/>
      <c r="F5" s="3"/>
      <c r="G5" s="3"/>
      <c r="H5" s="3"/>
      <c r="I5" s="3"/>
      <c r="J5" s="3"/>
      <c r="K5" s="3"/>
      <c r="L5" s="3"/>
      <c r="M5" s="3"/>
      <c r="N5" s="3"/>
    </row>
    <row r="6" spans="2:14" ht="4.5" customHeight="1" x14ac:dyDescent="0.15">
      <c r="B6" s="12"/>
      <c r="C6" s="14"/>
      <c r="D6" s="15"/>
      <c r="E6" s="6"/>
      <c r="F6" s="13"/>
      <c r="G6" s="13"/>
      <c r="H6" s="13"/>
      <c r="I6" s="13"/>
      <c r="J6" s="13"/>
      <c r="K6" s="3"/>
      <c r="L6" s="3"/>
      <c r="M6" s="3"/>
      <c r="N6" s="3"/>
    </row>
    <row r="7" spans="2:14" s="2" customFormat="1" ht="118.5" customHeight="1" thickBot="1" x14ac:dyDescent="0.2">
      <c r="B7" s="9"/>
      <c r="C7" s="5" t="s">
        <v>48</v>
      </c>
      <c r="D7" s="19" t="s">
        <v>52</v>
      </c>
      <c r="E7" s="22" t="s">
        <v>231</v>
      </c>
      <c r="F7" s="23" t="s">
        <v>232</v>
      </c>
      <c r="G7" s="23" t="s">
        <v>233</v>
      </c>
      <c r="H7" s="23" t="s">
        <v>234</v>
      </c>
      <c r="I7" s="23" t="s">
        <v>235</v>
      </c>
      <c r="J7" s="23" t="s">
        <v>53</v>
      </c>
      <c r="K7" s="4"/>
      <c r="L7" s="4"/>
      <c r="M7" s="4"/>
      <c r="N7" s="4"/>
    </row>
    <row r="8" spans="2:14" ht="15.75" customHeight="1" thickTop="1" x14ac:dyDescent="0.15">
      <c r="B8" s="108" t="s">
        <v>54</v>
      </c>
      <c r="C8" s="109"/>
      <c r="D8" s="16">
        <v>745</v>
      </c>
      <c r="E8" s="7">
        <v>124</v>
      </c>
      <c r="F8" s="10">
        <v>250</v>
      </c>
      <c r="G8" s="10">
        <v>162</v>
      </c>
      <c r="H8" s="10">
        <v>55</v>
      </c>
      <c r="I8" s="10">
        <v>90</v>
      </c>
      <c r="J8" s="10">
        <v>64</v>
      </c>
      <c r="K8" s="3"/>
      <c r="L8" s="3"/>
      <c r="M8" s="3"/>
      <c r="N8" s="3"/>
    </row>
    <row r="9" spans="2:14" ht="15.75" customHeight="1" x14ac:dyDescent="0.15">
      <c r="B9" s="110"/>
      <c r="C9" s="111"/>
      <c r="D9" s="18">
        <v>100</v>
      </c>
      <c r="E9" s="8">
        <v>16.600000000000001</v>
      </c>
      <c r="F9" s="11">
        <v>33.6</v>
      </c>
      <c r="G9" s="11">
        <v>21.7</v>
      </c>
      <c r="H9" s="11">
        <v>7.4</v>
      </c>
      <c r="I9" s="11">
        <v>12.1</v>
      </c>
      <c r="J9" s="11">
        <v>8.6</v>
      </c>
      <c r="K9" s="3"/>
      <c r="L9" s="3"/>
      <c r="M9" s="3"/>
      <c r="N9" s="3"/>
    </row>
    <row r="10" spans="2:14" ht="15.75" customHeight="1" x14ac:dyDescent="0.15">
      <c r="B10" s="116" t="s">
        <v>46</v>
      </c>
      <c r="C10" s="115" t="s">
        <v>2</v>
      </c>
      <c r="D10" s="17">
        <v>245</v>
      </c>
      <c r="E10" s="7">
        <v>32</v>
      </c>
      <c r="F10" s="10">
        <v>73</v>
      </c>
      <c r="G10" s="10">
        <v>55</v>
      </c>
      <c r="H10" s="10">
        <v>21</v>
      </c>
      <c r="I10" s="10">
        <v>47</v>
      </c>
      <c r="J10" s="10">
        <v>17</v>
      </c>
      <c r="K10" s="3"/>
      <c r="L10" s="3"/>
      <c r="M10" s="3"/>
      <c r="N10" s="3"/>
    </row>
    <row r="11" spans="2:14" ht="15.75" customHeight="1" x14ac:dyDescent="0.15">
      <c r="B11" s="116"/>
      <c r="C11" s="114" t="s">
        <v>0</v>
      </c>
      <c r="D11" s="33">
        <v>100</v>
      </c>
      <c r="E11" s="34">
        <v>13.1</v>
      </c>
      <c r="F11" s="35">
        <v>29.8</v>
      </c>
      <c r="G11" s="35">
        <v>22.4</v>
      </c>
      <c r="H11" s="35">
        <v>8.6</v>
      </c>
      <c r="I11" s="35">
        <v>19.2</v>
      </c>
      <c r="J11" s="35">
        <v>6.9</v>
      </c>
      <c r="K11" s="3"/>
      <c r="L11" s="3"/>
      <c r="M11" s="3"/>
      <c r="N11" s="3"/>
    </row>
    <row r="12" spans="2:14" ht="15.75" customHeight="1" x14ac:dyDescent="0.15">
      <c r="B12" s="116"/>
      <c r="C12" s="112" t="s">
        <v>3</v>
      </c>
      <c r="D12" s="16">
        <v>491</v>
      </c>
      <c r="E12" s="27">
        <v>91</v>
      </c>
      <c r="F12" s="28">
        <v>175</v>
      </c>
      <c r="G12" s="28">
        <v>106</v>
      </c>
      <c r="H12" s="28">
        <v>33</v>
      </c>
      <c r="I12" s="28">
        <v>41</v>
      </c>
      <c r="J12" s="28">
        <v>45</v>
      </c>
      <c r="K12" s="3"/>
      <c r="L12" s="3"/>
      <c r="M12" s="3"/>
      <c r="N12" s="3"/>
    </row>
    <row r="13" spans="2:14" ht="15.75" customHeight="1" x14ac:dyDescent="0.15">
      <c r="B13" s="116"/>
      <c r="C13" s="113" t="s">
        <v>0</v>
      </c>
      <c r="D13" s="18">
        <v>100</v>
      </c>
      <c r="E13" s="8">
        <v>18.5</v>
      </c>
      <c r="F13" s="11">
        <v>35.6</v>
      </c>
      <c r="G13" s="11">
        <v>21.6</v>
      </c>
      <c r="H13" s="11">
        <v>6.7</v>
      </c>
      <c r="I13" s="11">
        <v>8.4</v>
      </c>
      <c r="J13" s="11">
        <v>9.1999999999999993</v>
      </c>
      <c r="K13" s="3"/>
      <c r="L13" s="3"/>
      <c r="M13" s="3"/>
      <c r="N13" s="3"/>
    </row>
    <row r="14" spans="2:14" ht="15.75" customHeight="1" x14ac:dyDescent="0.15">
      <c r="B14" s="117" t="s">
        <v>47</v>
      </c>
      <c r="C14" s="112" t="s">
        <v>5</v>
      </c>
      <c r="D14" s="17">
        <v>59</v>
      </c>
      <c r="E14" s="7">
        <v>10</v>
      </c>
      <c r="F14" s="10">
        <v>20</v>
      </c>
      <c r="G14" s="10">
        <v>11</v>
      </c>
      <c r="H14" s="10">
        <v>5</v>
      </c>
      <c r="I14" s="10">
        <v>9</v>
      </c>
      <c r="J14" s="10">
        <v>4</v>
      </c>
      <c r="K14" s="3"/>
      <c r="L14" s="3"/>
      <c r="M14" s="3"/>
      <c r="N14" s="3"/>
    </row>
    <row r="15" spans="2:14" ht="15.75" customHeight="1" x14ac:dyDescent="0.15">
      <c r="B15" s="116"/>
      <c r="C15" s="114" t="s">
        <v>0</v>
      </c>
      <c r="D15" s="33">
        <v>100</v>
      </c>
      <c r="E15" s="34">
        <v>16.899999999999999</v>
      </c>
      <c r="F15" s="35">
        <v>33.9</v>
      </c>
      <c r="G15" s="35">
        <v>18.600000000000001</v>
      </c>
      <c r="H15" s="35">
        <v>8.5</v>
      </c>
      <c r="I15" s="35">
        <v>15.3</v>
      </c>
      <c r="J15" s="35">
        <v>6.8</v>
      </c>
      <c r="K15" s="3"/>
      <c r="L15" s="3"/>
      <c r="M15" s="3"/>
      <c r="N15" s="3"/>
    </row>
    <row r="16" spans="2:14" ht="15.75" customHeight="1" x14ac:dyDescent="0.15">
      <c r="B16" s="116"/>
      <c r="C16" s="112" t="s">
        <v>6</v>
      </c>
      <c r="D16" s="16">
        <v>70</v>
      </c>
      <c r="E16" s="27">
        <v>7</v>
      </c>
      <c r="F16" s="28">
        <v>27</v>
      </c>
      <c r="G16" s="28">
        <v>19</v>
      </c>
      <c r="H16" s="28">
        <v>7</v>
      </c>
      <c r="I16" s="28">
        <v>5</v>
      </c>
      <c r="J16" s="28">
        <v>5</v>
      </c>
      <c r="K16" s="3"/>
      <c r="L16" s="3"/>
      <c r="M16" s="3"/>
      <c r="N16" s="3"/>
    </row>
    <row r="17" spans="2:14" ht="15.75" customHeight="1" x14ac:dyDescent="0.15">
      <c r="B17" s="116"/>
      <c r="C17" s="114" t="s">
        <v>0</v>
      </c>
      <c r="D17" s="33">
        <v>100</v>
      </c>
      <c r="E17" s="34">
        <v>10</v>
      </c>
      <c r="F17" s="35">
        <v>38.6</v>
      </c>
      <c r="G17" s="35">
        <v>27.1</v>
      </c>
      <c r="H17" s="35">
        <v>10</v>
      </c>
      <c r="I17" s="35">
        <v>7.1</v>
      </c>
      <c r="J17" s="35">
        <v>7.1</v>
      </c>
      <c r="K17" s="3"/>
      <c r="L17" s="3"/>
      <c r="M17" s="3"/>
      <c r="N17" s="3"/>
    </row>
    <row r="18" spans="2:14" ht="15.75" customHeight="1" x14ac:dyDescent="0.15">
      <c r="B18" s="116"/>
      <c r="C18" s="112" t="s">
        <v>7</v>
      </c>
      <c r="D18" s="16">
        <v>123</v>
      </c>
      <c r="E18" s="27">
        <v>15</v>
      </c>
      <c r="F18" s="28">
        <v>49</v>
      </c>
      <c r="G18" s="28">
        <v>32</v>
      </c>
      <c r="H18" s="28">
        <v>8</v>
      </c>
      <c r="I18" s="28">
        <v>8</v>
      </c>
      <c r="J18" s="28">
        <v>11</v>
      </c>
      <c r="K18" s="3"/>
      <c r="L18" s="3"/>
      <c r="M18" s="3"/>
      <c r="N18" s="3"/>
    </row>
    <row r="19" spans="2:14" ht="15.75" customHeight="1" x14ac:dyDescent="0.15">
      <c r="B19" s="116"/>
      <c r="C19" s="114" t="s">
        <v>0</v>
      </c>
      <c r="D19" s="33">
        <v>100</v>
      </c>
      <c r="E19" s="34">
        <v>12.2</v>
      </c>
      <c r="F19" s="35">
        <v>39.799999999999997</v>
      </c>
      <c r="G19" s="35">
        <v>26</v>
      </c>
      <c r="H19" s="35">
        <v>6.5</v>
      </c>
      <c r="I19" s="35">
        <v>6.5</v>
      </c>
      <c r="J19" s="35">
        <v>8.9</v>
      </c>
      <c r="K19" s="3"/>
      <c r="L19" s="3"/>
      <c r="M19" s="3"/>
      <c r="N19" s="3"/>
    </row>
    <row r="20" spans="2:14" ht="15.75" customHeight="1" x14ac:dyDescent="0.15">
      <c r="B20" s="116"/>
      <c r="C20" s="112" t="s">
        <v>8</v>
      </c>
      <c r="D20" s="16">
        <v>195</v>
      </c>
      <c r="E20" s="27">
        <v>39</v>
      </c>
      <c r="F20" s="28">
        <v>66</v>
      </c>
      <c r="G20" s="28">
        <v>37</v>
      </c>
      <c r="H20" s="28">
        <v>16</v>
      </c>
      <c r="I20" s="28">
        <v>22</v>
      </c>
      <c r="J20" s="28">
        <v>15</v>
      </c>
      <c r="K20" s="3"/>
      <c r="L20" s="3"/>
      <c r="M20" s="3"/>
      <c r="N20" s="3"/>
    </row>
    <row r="21" spans="2:14" ht="15.75" customHeight="1" x14ac:dyDescent="0.15">
      <c r="B21" s="116"/>
      <c r="C21" s="114" t="s">
        <v>0</v>
      </c>
      <c r="D21" s="33">
        <v>100</v>
      </c>
      <c r="E21" s="34">
        <v>20</v>
      </c>
      <c r="F21" s="35">
        <v>33.799999999999997</v>
      </c>
      <c r="G21" s="35">
        <v>19</v>
      </c>
      <c r="H21" s="35">
        <v>8.1999999999999993</v>
      </c>
      <c r="I21" s="35">
        <v>11.3</v>
      </c>
      <c r="J21" s="35">
        <v>7.7</v>
      </c>
      <c r="K21" s="3"/>
      <c r="L21" s="3"/>
      <c r="M21" s="3"/>
      <c r="N21" s="3"/>
    </row>
    <row r="22" spans="2:14" ht="15.75" customHeight="1" x14ac:dyDescent="0.15">
      <c r="B22" s="116"/>
      <c r="C22" s="112" t="s">
        <v>9</v>
      </c>
      <c r="D22" s="16">
        <v>287</v>
      </c>
      <c r="E22" s="27">
        <v>52</v>
      </c>
      <c r="F22" s="28">
        <v>86</v>
      </c>
      <c r="G22" s="28">
        <v>61</v>
      </c>
      <c r="H22" s="28">
        <v>18</v>
      </c>
      <c r="I22" s="28">
        <v>44</v>
      </c>
      <c r="J22" s="28">
        <v>26</v>
      </c>
      <c r="K22" s="3"/>
      <c r="L22" s="3"/>
      <c r="M22" s="3"/>
      <c r="N22" s="3"/>
    </row>
    <row r="23" spans="2:14" ht="15.75" customHeight="1" x14ac:dyDescent="0.15">
      <c r="B23" s="118"/>
      <c r="C23" s="113" t="s">
        <v>0</v>
      </c>
      <c r="D23" s="18">
        <v>100</v>
      </c>
      <c r="E23" s="8">
        <v>18.100000000000001</v>
      </c>
      <c r="F23" s="11">
        <v>30</v>
      </c>
      <c r="G23" s="11">
        <v>21.3</v>
      </c>
      <c r="H23" s="11">
        <v>6.3</v>
      </c>
      <c r="I23" s="11">
        <v>15.3</v>
      </c>
      <c r="J23" s="11">
        <v>9.1</v>
      </c>
      <c r="K23" s="3"/>
      <c r="L23" s="3"/>
      <c r="M23" s="3"/>
      <c r="N23" s="3"/>
    </row>
    <row r="24" spans="2:14" ht="15.75" customHeight="1" x14ac:dyDescent="0.15">
      <c r="B24" s="3"/>
      <c r="C24" s="3"/>
      <c r="D24" s="3"/>
      <c r="E24" s="3"/>
      <c r="F24" s="3"/>
      <c r="G24" s="3"/>
      <c r="H24" s="3"/>
      <c r="I24" s="3"/>
      <c r="J24" s="3"/>
      <c r="K24" s="3"/>
      <c r="L24" s="3"/>
      <c r="M24" s="3"/>
      <c r="N24" s="3"/>
    </row>
    <row r="25" spans="2:14" ht="15.75" customHeight="1" x14ac:dyDescent="0.15">
      <c r="B25" s="3"/>
      <c r="C25" s="3"/>
      <c r="D25" s="3"/>
      <c r="E25" s="3"/>
      <c r="F25" s="3"/>
      <c r="G25" s="3"/>
      <c r="H25" s="3"/>
      <c r="I25" s="3"/>
      <c r="J25" s="3"/>
      <c r="K25" s="3"/>
      <c r="L25" s="3"/>
      <c r="M25" s="3"/>
      <c r="N25" s="3"/>
    </row>
    <row r="26" spans="2:14" ht="15.75" customHeight="1" x14ac:dyDescent="0.15">
      <c r="B26" s="3"/>
      <c r="C26" s="3"/>
      <c r="D26" s="3"/>
      <c r="E26" s="3"/>
      <c r="F26" s="3"/>
      <c r="G26" s="3"/>
      <c r="H26" s="3"/>
      <c r="I26" s="3"/>
      <c r="J26" s="3"/>
      <c r="K26" s="3"/>
      <c r="L26" s="3"/>
      <c r="M26" s="3"/>
      <c r="N26" s="3"/>
    </row>
    <row r="27" spans="2:14" ht="15.75" customHeight="1" x14ac:dyDescent="0.15">
      <c r="B27" s="3"/>
      <c r="C27" s="3"/>
      <c r="D27" s="3"/>
      <c r="E27" s="3"/>
      <c r="F27" s="3"/>
      <c r="G27" s="3"/>
      <c r="H27" s="3"/>
      <c r="I27" s="3"/>
      <c r="J27" s="3"/>
      <c r="K27" s="3"/>
      <c r="L27" s="3"/>
      <c r="M27" s="3"/>
      <c r="N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J9">
    <cfRule type="top10" dxfId="2292" priority="2342" rank="1"/>
  </conditionalFormatting>
  <conditionalFormatting sqref="E11:J11">
    <cfRule type="top10" dxfId="2291" priority="2343" rank="1"/>
  </conditionalFormatting>
  <conditionalFormatting sqref="E13:J13">
    <cfRule type="top10" dxfId="2290" priority="2344" rank="1"/>
  </conditionalFormatting>
  <conditionalFormatting sqref="E15:J15">
    <cfRule type="top10" dxfId="2289" priority="2345" rank="1"/>
  </conditionalFormatting>
  <conditionalFormatting sqref="E17:J17">
    <cfRule type="top10" dxfId="2288" priority="2346" rank="1"/>
  </conditionalFormatting>
  <conditionalFormatting sqref="E19:J19">
    <cfRule type="top10" dxfId="2287" priority="2347" rank="1"/>
  </conditionalFormatting>
  <conditionalFormatting sqref="E21:J21">
    <cfRule type="top10" dxfId="2286" priority="2348" rank="1"/>
  </conditionalFormatting>
  <conditionalFormatting sqref="E23:J23">
    <cfRule type="top10" dxfId="2285" priority="2349" rank="1"/>
  </conditionalFormatting>
  <pageMargins left="0.7" right="0.7" top="0.75" bottom="0.75" header="0.3" footer="0.3"/>
  <pageSetup paperSize="9" orientation="landscape" r:id="rId1"/>
  <headerFooter>
    <oddFooter>&amp;C&amp;P</oddFooter>
  </headerFooter>
</worksheet>
</file>

<file path=xl/worksheets/sheet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4" ht="15.75" customHeight="1" x14ac:dyDescent="0.15">
      <c r="B2" s="1" t="s">
        <v>785</v>
      </c>
    </row>
    <row r="3" spans="2:14" ht="15.75" customHeight="1" x14ac:dyDescent="0.15">
      <c r="B3" s="1" t="s">
        <v>786</v>
      </c>
    </row>
    <row r="4" spans="2:14" ht="15.75" customHeight="1" x14ac:dyDescent="0.15">
      <c r="B4" s="1" t="s">
        <v>813</v>
      </c>
    </row>
    <row r="5" spans="2:14" ht="15.75" customHeight="1" x14ac:dyDescent="0.15">
      <c r="B5" s="1" t="s">
        <v>789</v>
      </c>
    </row>
    <row r="6" spans="2:14" ht="4.5" customHeight="1" x14ac:dyDescent="0.15">
      <c r="B6" s="12"/>
      <c r="C6" s="6"/>
      <c r="D6" s="15"/>
      <c r="E6" s="73"/>
      <c r="F6" s="13"/>
      <c r="G6" s="13"/>
      <c r="H6" s="13"/>
      <c r="I6" s="13"/>
      <c r="J6" s="13"/>
      <c r="K6" s="13"/>
      <c r="L6" s="13"/>
      <c r="M6" s="13"/>
      <c r="N6" s="13"/>
    </row>
    <row r="7" spans="2:14" s="2" customFormat="1" ht="118.5" customHeight="1" thickBot="1" x14ac:dyDescent="0.2">
      <c r="B7" s="25"/>
      <c r="C7" s="5" t="s">
        <v>427</v>
      </c>
      <c r="D7" s="19" t="s">
        <v>52</v>
      </c>
      <c r="E7" s="22" t="s">
        <v>840</v>
      </c>
      <c r="F7" s="23" t="s">
        <v>67</v>
      </c>
      <c r="G7" s="23" t="s">
        <v>68</v>
      </c>
      <c r="H7" s="23" t="s">
        <v>69</v>
      </c>
      <c r="I7" s="23" t="s">
        <v>70</v>
      </c>
      <c r="J7" s="23" t="s">
        <v>71</v>
      </c>
      <c r="K7" s="23" t="s">
        <v>72</v>
      </c>
      <c r="L7" s="23" t="s">
        <v>73</v>
      </c>
      <c r="M7" s="23" t="s">
        <v>74</v>
      </c>
      <c r="N7" s="23" t="s">
        <v>53</v>
      </c>
    </row>
    <row r="8" spans="2:14" ht="15.75" customHeight="1" thickTop="1" x14ac:dyDescent="0.15">
      <c r="B8" s="108" t="s">
        <v>428</v>
      </c>
      <c r="C8" s="109"/>
      <c r="D8" s="16">
        <v>1537</v>
      </c>
      <c r="E8" s="46">
        <v>403</v>
      </c>
      <c r="F8" s="28">
        <v>309</v>
      </c>
      <c r="G8" s="28">
        <v>156</v>
      </c>
      <c r="H8" s="28">
        <v>191</v>
      </c>
      <c r="I8" s="28">
        <v>128</v>
      </c>
      <c r="J8" s="28">
        <v>21</v>
      </c>
      <c r="K8" s="28">
        <v>22</v>
      </c>
      <c r="L8" s="28">
        <v>3</v>
      </c>
      <c r="M8" s="28">
        <v>52</v>
      </c>
      <c r="N8" s="28">
        <v>252</v>
      </c>
    </row>
    <row r="9" spans="2:14" ht="15.75" customHeight="1" x14ac:dyDescent="0.15">
      <c r="B9" s="110"/>
      <c r="C9" s="111"/>
      <c r="D9" s="18">
        <v>100</v>
      </c>
      <c r="E9" s="68">
        <v>26.2</v>
      </c>
      <c r="F9" s="11">
        <v>20.100000000000001</v>
      </c>
      <c r="G9" s="11">
        <v>10.1</v>
      </c>
      <c r="H9" s="11">
        <v>12.4</v>
      </c>
      <c r="I9" s="11">
        <v>8.3000000000000007</v>
      </c>
      <c r="J9" s="11">
        <v>1.4</v>
      </c>
      <c r="K9" s="11">
        <v>1.4</v>
      </c>
      <c r="L9" s="11">
        <v>0.2</v>
      </c>
      <c r="M9" s="11">
        <v>3.4</v>
      </c>
      <c r="N9" s="11">
        <v>16.399999999999999</v>
      </c>
    </row>
    <row r="10" spans="2:14" ht="15.75" customHeight="1" x14ac:dyDescent="0.15">
      <c r="B10" s="117" t="s">
        <v>429</v>
      </c>
      <c r="C10" s="166" t="s">
        <v>2</v>
      </c>
      <c r="D10" s="17">
        <v>426</v>
      </c>
      <c r="E10" s="69">
        <v>100</v>
      </c>
      <c r="F10" s="10">
        <v>72</v>
      </c>
      <c r="G10" s="10">
        <v>48</v>
      </c>
      <c r="H10" s="10">
        <v>72</v>
      </c>
      <c r="I10" s="10">
        <v>43</v>
      </c>
      <c r="J10" s="10">
        <v>10</v>
      </c>
      <c r="K10" s="10">
        <v>3</v>
      </c>
      <c r="L10" s="10">
        <v>1</v>
      </c>
      <c r="M10" s="10">
        <v>12</v>
      </c>
      <c r="N10" s="10">
        <v>65</v>
      </c>
    </row>
    <row r="11" spans="2:14" ht="15.75" customHeight="1" x14ac:dyDescent="0.15">
      <c r="B11" s="116"/>
      <c r="C11" s="163"/>
      <c r="D11" s="33">
        <v>100</v>
      </c>
      <c r="E11" s="49">
        <v>23.5</v>
      </c>
      <c r="F11" s="35">
        <v>16.899999999999999</v>
      </c>
      <c r="G11" s="35">
        <v>11.3</v>
      </c>
      <c r="H11" s="35">
        <v>16.899999999999999</v>
      </c>
      <c r="I11" s="35">
        <v>10.1</v>
      </c>
      <c r="J11" s="35">
        <v>2.2999999999999998</v>
      </c>
      <c r="K11" s="35">
        <v>0.7</v>
      </c>
      <c r="L11" s="35">
        <v>0.2</v>
      </c>
      <c r="M11" s="35">
        <v>2.8</v>
      </c>
      <c r="N11" s="35">
        <v>15.3</v>
      </c>
    </row>
    <row r="12" spans="2:14" ht="15.75" customHeight="1" x14ac:dyDescent="0.15">
      <c r="B12" s="116"/>
      <c r="C12" s="162" t="s">
        <v>3</v>
      </c>
      <c r="D12" s="16">
        <v>1097</v>
      </c>
      <c r="E12" s="46">
        <v>300</v>
      </c>
      <c r="F12" s="28">
        <v>233</v>
      </c>
      <c r="G12" s="28">
        <v>107</v>
      </c>
      <c r="H12" s="28">
        <v>117</v>
      </c>
      <c r="I12" s="28">
        <v>85</v>
      </c>
      <c r="J12" s="28">
        <v>11</v>
      </c>
      <c r="K12" s="28">
        <v>19</v>
      </c>
      <c r="L12" s="28">
        <v>2</v>
      </c>
      <c r="M12" s="28">
        <v>40</v>
      </c>
      <c r="N12" s="28">
        <v>183</v>
      </c>
    </row>
    <row r="13" spans="2:14" ht="15.75" customHeight="1" x14ac:dyDescent="0.15">
      <c r="B13" s="118"/>
      <c r="C13" s="165"/>
      <c r="D13" s="18">
        <v>100</v>
      </c>
      <c r="E13" s="68">
        <v>27.3</v>
      </c>
      <c r="F13" s="11">
        <v>21.2</v>
      </c>
      <c r="G13" s="11">
        <v>9.8000000000000007</v>
      </c>
      <c r="H13" s="11">
        <v>10.7</v>
      </c>
      <c r="I13" s="11">
        <v>7.7</v>
      </c>
      <c r="J13" s="11">
        <v>1</v>
      </c>
      <c r="K13" s="11">
        <v>1.7</v>
      </c>
      <c r="L13" s="11">
        <v>0.2</v>
      </c>
      <c r="M13" s="11">
        <v>3.6</v>
      </c>
      <c r="N13" s="11">
        <v>16.7</v>
      </c>
    </row>
    <row r="14" spans="2:14" ht="15.75" customHeight="1" x14ac:dyDescent="0.15">
      <c r="B14" s="117" t="s">
        <v>784</v>
      </c>
      <c r="C14" s="166" t="s">
        <v>430</v>
      </c>
      <c r="D14" s="17">
        <v>15</v>
      </c>
      <c r="E14" s="69">
        <v>6</v>
      </c>
      <c r="F14" s="10">
        <v>0</v>
      </c>
      <c r="G14" s="10">
        <v>0</v>
      </c>
      <c r="H14" s="10">
        <v>2</v>
      </c>
      <c r="I14" s="10">
        <v>1</v>
      </c>
      <c r="J14" s="10">
        <v>0</v>
      </c>
      <c r="K14" s="10">
        <v>0</v>
      </c>
      <c r="L14" s="10">
        <v>0</v>
      </c>
      <c r="M14" s="10">
        <v>0</v>
      </c>
      <c r="N14" s="10">
        <v>6</v>
      </c>
    </row>
    <row r="15" spans="2:14" ht="15.75" customHeight="1" x14ac:dyDescent="0.15">
      <c r="B15" s="116"/>
      <c r="C15" s="163"/>
      <c r="D15" s="33">
        <v>100</v>
      </c>
      <c r="E15" s="49">
        <v>40</v>
      </c>
      <c r="F15" s="35">
        <v>0</v>
      </c>
      <c r="G15" s="35">
        <v>0</v>
      </c>
      <c r="H15" s="35">
        <v>13.3</v>
      </c>
      <c r="I15" s="35">
        <v>6.7</v>
      </c>
      <c r="J15" s="35">
        <v>0</v>
      </c>
      <c r="K15" s="35">
        <v>0</v>
      </c>
      <c r="L15" s="35">
        <v>0</v>
      </c>
      <c r="M15" s="35">
        <v>0</v>
      </c>
      <c r="N15" s="35">
        <v>40</v>
      </c>
    </row>
    <row r="16" spans="2:14" ht="15.75" customHeight="1" x14ac:dyDescent="0.15">
      <c r="B16" s="116"/>
      <c r="C16" s="162" t="s">
        <v>431</v>
      </c>
      <c r="D16" s="16">
        <v>51</v>
      </c>
      <c r="E16" s="46">
        <v>20</v>
      </c>
      <c r="F16" s="28">
        <v>10</v>
      </c>
      <c r="G16" s="28">
        <v>3</v>
      </c>
      <c r="H16" s="28">
        <v>4</v>
      </c>
      <c r="I16" s="28">
        <v>1</v>
      </c>
      <c r="J16" s="28">
        <v>0</v>
      </c>
      <c r="K16" s="28">
        <v>3</v>
      </c>
      <c r="L16" s="28">
        <v>0</v>
      </c>
      <c r="M16" s="28">
        <v>0</v>
      </c>
      <c r="N16" s="28">
        <v>10</v>
      </c>
    </row>
    <row r="17" spans="2:14" ht="15.75" customHeight="1" x14ac:dyDescent="0.15">
      <c r="B17" s="116"/>
      <c r="C17" s="162"/>
      <c r="D17" s="71">
        <v>100</v>
      </c>
      <c r="E17" s="70">
        <v>39.200000000000003</v>
      </c>
      <c r="F17" s="36">
        <v>19.600000000000001</v>
      </c>
      <c r="G17" s="36">
        <v>5.9</v>
      </c>
      <c r="H17" s="36">
        <v>7.8</v>
      </c>
      <c r="I17" s="36">
        <v>2</v>
      </c>
      <c r="J17" s="36">
        <v>0</v>
      </c>
      <c r="K17" s="36">
        <v>5.9</v>
      </c>
      <c r="L17" s="36">
        <v>0</v>
      </c>
      <c r="M17" s="36">
        <v>0</v>
      </c>
      <c r="N17" s="36">
        <v>19.600000000000001</v>
      </c>
    </row>
    <row r="18" spans="2:14" ht="15.75" customHeight="1" x14ac:dyDescent="0.15">
      <c r="B18" s="116"/>
      <c r="C18" s="164" t="s">
        <v>432</v>
      </c>
      <c r="D18" s="72">
        <v>85</v>
      </c>
      <c r="E18" s="50">
        <v>23</v>
      </c>
      <c r="F18" s="38">
        <v>17</v>
      </c>
      <c r="G18" s="38">
        <v>7</v>
      </c>
      <c r="H18" s="38">
        <v>8</v>
      </c>
      <c r="I18" s="38">
        <v>6</v>
      </c>
      <c r="J18" s="38">
        <v>0</v>
      </c>
      <c r="K18" s="38">
        <v>3</v>
      </c>
      <c r="L18" s="38">
        <v>2</v>
      </c>
      <c r="M18" s="38">
        <v>3</v>
      </c>
      <c r="N18" s="38">
        <v>16</v>
      </c>
    </row>
    <row r="19" spans="2:14" ht="15.75" customHeight="1" x14ac:dyDescent="0.15">
      <c r="B19" s="116"/>
      <c r="C19" s="163"/>
      <c r="D19" s="33">
        <v>100</v>
      </c>
      <c r="E19" s="49">
        <v>27.1</v>
      </c>
      <c r="F19" s="35">
        <v>20</v>
      </c>
      <c r="G19" s="35">
        <v>8.1999999999999993</v>
      </c>
      <c r="H19" s="35">
        <v>9.4</v>
      </c>
      <c r="I19" s="35">
        <v>7.1</v>
      </c>
      <c r="J19" s="35">
        <v>0</v>
      </c>
      <c r="K19" s="35">
        <v>3.5</v>
      </c>
      <c r="L19" s="35">
        <v>2.4</v>
      </c>
      <c r="M19" s="35">
        <v>3.5</v>
      </c>
      <c r="N19" s="35">
        <v>18.8</v>
      </c>
    </row>
    <row r="20" spans="2:14" ht="15.75" customHeight="1" x14ac:dyDescent="0.15">
      <c r="B20" s="116"/>
      <c r="C20" s="162" t="s">
        <v>433</v>
      </c>
      <c r="D20" s="16">
        <v>147</v>
      </c>
      <c r="E20" s="46">
        <v>46</v>
      </c>
      <c r="F20" s="28">
        <v>24</v>
      </c>
      <c r="G20" s="28">
        <v>9</v>
      </c>
      <c r="H20" s="28">
        <v>15</v>
      </c>
      <c r="I20" s="28">
        <v>20</v>
      </c>
      <c r="J20" s="28">
        <v>1</v>
      </c>
      <c r="K20" s="28">
        <v>2</v>
      </c>
      <c r="L20" s="28">
        <v>0</v>
      </c>
      <c r="M20" s="28">
        <v>7</v>
      </c>
      <c r="N20" s="28">
        <v>23</v>
      </c>
    </row>
    <row r="21" spans="2:14" ht="15.75" customHeight="1" x14ac:dyDescent="0.15">
      <c r="B21" s="116"/>
      <c r="C21" s="162"/>
      <c r="D21" s="71">
        <v>100</v>
      </c>
      <c r="E21" s="70">
        <v>31.3</v>
      </c>
      <c r="F21" s="36">
        <v>16.3</v>
      </c>
      <c r="G21" s="36">
        <v>6.1</v>
      </c>
      <c r="H21" s="36">
        <v>10.199999999999999</v>
      </c>
      <c r="I21" s="36">
        <v>13.6</v>
      </c>
      <c r="J21" s="36">
        <v>0.7</v>
      </c>
      <c r="K21" s="36">
        <v>1.4</v>
      </c>
      <c r="L21" s="36">
        <v>0</v>
      </c>
      <c r="M21" s="36">
        <v>4.8</v>
      </c>
      <c r="N21" s="36">
        <v>15.6</v>
      </c>
    </row>
    <row r="22" spans="2:14" ht="15.75" customHeight="1" x14ac:dyDescent="0.15">
      <c r="B22" s="116"/>
      <c r="C22" s="164" t="s">
        <v>434</v>
      </c>
      <c r="D22" s="72">
        <v>260</v>
      </c>
      <c r="E22" s="50">
        <v>74</v>
      </c>
      <c r="F22" s="38">
        <v>45</v>
      </c>
      <c r="G22" s="38">
        <v>28</v>
      </c>
      <c r="H22" s="38">
        <v>31</v>
      </c>
      <c r="I22" s="38">
        <v>20</v>
      </c>
      <c r="J22" s="38">
        <v>6</v>
      </c>
      <c r="K22" s="38">
        <v>4</v>
      </c>
      <c r="L22" s="38">
        <v>1</v>
      </c>
      <c r="M22" s="38">
        <v>6</v>
      </c>
      <c r="N22" s="38">
        <v>45</v>
      </c>
    </row>
    <row r="23" spans="2:14" ht="15.75" customHeight="1" x14ac:dyDescent="0.15">
      <c r="B23" s="116"/>
      <c r="C23" s="163"/>
      <c r="D23" s="33">
        <v>100</v>
      </c>
      <c r="E23" s="49">
        <v>28.5</v>
      </c>
      <c r="F23" s="35">
        <v>17.3</v>
      </c>
      <c r="G23" s="35">
        <v>10.8</v>
      </c>
      <c r="H23" s="35">
        <v>11.9</v>
      </c>
      <c r="I23" s="35">
        <v>7.7</v>
      </c>
      <c r="J23" s="35">
        <v>2.2999999999999998</v>
      </c>
      <c r="K23" s="35">
        <v>1.5</v>
      </c>
      <c r="L23" s="35">
        <v>0.4</v>
      </c>
      <c r="M23" s="35">
        <v>2.2999999999999998</v>
      </c>
      <c r="N23" s="35">
        <v>17.3</v>
      </c>
    </row>
    <row r="24" spans="2:14" ht="15.75" customHeight="1" x14ac:dyDescent="0.15">
      <c r="B24" s="116"/>
      <c r="C24" s="162" t="s">
        <v>435</v>
      </c>
      <c r="D24" s="16">
        <v>464</v>
      </c>
      <c r="E24" s="46">
        <v>117</v>
      </c>
      <c r="F24" s="28">
        <v>94</v>
      </c>
      <c r="G24" s="28">
        <v>56</v>
      </c>
      <c r="H24" s="28">
        <v>58</v>
      </c>
      <c r="I24" s="28">
        <v>40</v>
      </c>
      <c r="J24" s="28">
        <v>8</v>
      </c>
      <c r="K24" s="28">
        <v>5</v>
      </c>
      <c r="L24" s="28">
        <v>0</v>
      </c>
      <c r="M24" s="28">
        <v>10</v>
      </c>
      <c r="N24" s="28">
        <v>76</v>
      </c>
    </row>
    <row r="25" spans="2:14" ht="15.75" customHeight="1" x14ac:dyDescent="0.15">
      <c r="B25" s="116"/>
      <c r="C25" s="162"/>
      <c r="D25" s="71">
        <v>100</v>
      </c>
      <c r="E25" s="70">
        <v>25.2</v>
      </c>
      <c r="F25" s="36">
        <v>20.3</v>
      </c>
      <c r="G25" s="36">
        <v>12.1</v>
      </c>
      <c r="H25" s="36">
        <v>12.5</v>
      </c>
      <c r="I25" s="36">
        <v>8.6</v>
      </c>
      <c r="J25" s="36">
        <v>1.7</v>
      </c>
      <c r="K25" s="36">
        <v>1.1000000000000001</v>
      </c>
      <c r="L25" s="36">
        <v>0</v>
      </c>
      <c r="M25" s="36">
        <v>2.2000000000000002</v>
      </c>
      <c r="N25" s="36">
        <v>16.399999999999999</v>
      </c>
    </row>
    <row r="26" spans="2:14" ht="15.75" customHeight="1" x14ac:dyDescent="0.15">
      <c r="B26" s="116"/>
      <c r="C26" s="164" t="s">
        <v>436</v>
      </c>
      <c r="D26" s="72">
        <v>474</v>
      </c>
      <c r="E26" s="50">
        <v>104</v>
      </c>
      <c r="F26" s="38">
        <v>110</v>
      </c>
      <c r="G26" s="38">
        <v>49</v>
      </c>
      <c r="H26" s="38">
        <v>64</v>
      </c>
      <c r="I26" s="38">
        <v>39</v>
      </c>
      <c r="J26" s="38">
        <v>6</v>
      </c>
      <c r="K26" s="38">
        <v>5</v>
      </c>
      <c r="L26" s="38">
        <v>0</v>
      </c>
      <c r="M26" s="38">
        <v>26</v>
      </c>
      <c r="N26" s="38">
        <v>71</v>
      </c>
    </row>
    <row r="27" spans="2:14" ht="15.75" customHeight="1" x14ac:dyDescent="0.15">
      <c r="B27" s="118"/>
      <c r="C27" s="165"/>
      <c r="D27" s="18">
        <v>100</v>
      </c>
      <c r="E27" s="68">
        <v>21.9</v>
      </c>
      <c r="F27" s="11">
        <v>23.2</v>
      </c>
      <c r="G27" s="11">
        <v>10.3</v>
      </c>
      <c r="H27" s="11">
        <v>13.5</v>
      </c>
      <c r="I27" s="11">
        <v>8.1999999999999993</v>
      </c>
      <c r="J27" s="11">
        <v>1.3</v>
      </c>
      <c r="K27" s="11">
        <v>1.1000000000000001</v>
      </c>
      <c r="L27" s="11">
        <v>0</v>
      </c>
      <c r="M27" s="11">
        <v>5.5</v>
      </c>
      <c r="N27" s="11">
        <v>15</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N9">
    <cfRule type="top10" dxfId="602" priority="1651" rank="1"/>
  </conditionalFormatting>
  <conditionalFormatting sqref="E11:N11">
    <cfRule type="top10" dxfId="601" priority="1652" rank="1"/>
  </conditionalFormatting>
  <conditionalFormatting sqref="E13:N13">
    <cfRule type="top10" dxfId="600" priority="1653" rank="1"/>
  </conditionalFormatting>
  <conditionalFormatting sqref="E15:N15">
    <cfRule type="top10" dxfId="599" priority="1654" rank="1"/>
  </conditionalFormatting>
  <conditionalFormatting sqref="E17:N17">
    <cfRule type="top10" dxfId="598" priority="1655" rank="1"/>
  </conditionalFormatting>
  <conditionalFormatting sqref="E19:N19">
    <cfRule type="top10" dxfId="597" priority="1656" rank="1"/>
  </conditionalFormatting>
  <conditionalFormatting sqref="E21:N21">
    <cfRule type="top10" dxfId="596" priority="1657" rank="1"/>
  </conditionalFormatting>
  <conditionalFormatting sqref="E23:N23">
    <cfRule type="top10" dxfId="595" priority="1658" rank="1"/>
  </conditionalFormatting>
  <conditionalFormatting sqref="E25:N25">
    <cfRule type="top10" dxfId="594" priority="1659" rank="1"/>
  </conditionalFormatting>
  <conditionalFormatting sqref="E27:N27">
    <cfRule type="top10" dxfId="593" priority="1660" rank="1"/>
  </conditionalFormatting>
  <pageMargins left="0.7" right="0.7" top="0.75" bottom="0.75" header="0.3" footer="0.3"/>
  <pageSetup paperSize="9" orientation="landscape" r:id="rId1"/>
  <headerFooter>
    <oddFooter>&amp;C&amp;P</oddFooter>
  </headerFooter>
</worksheet>
</file>

<file path=xl/worksheets/sheet2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7"/>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20" ht="15.75" customHeight="1" x14ac:dyDescent="0.15">
      <c r="B2" s="1" t="s">
        <v>785</v>
      </c>
    </row>
    <row r="3" spans="2:20" ht="15.75" customHeight="1" x14ac:dyDescent="0.15">
      <c r="B3" s="1" t="s">
        <v>786</v>
      </c>
    </row>
    <row r="4" spans="2:20" ht="15.75" customHeight="1" x14ac:dyDescent="0.15">
      <c r="B4" s="1" t="s">
        <v>814</v>
      </c>
    </row>
    <row r="5" spans="2:20" ht="15.75" customHeight="1" x14ac:dyDescent="0.15">
      <c r="B5" s="1" t="s">
        <v>789</v>
      </c>
    </row>
    <row r="6" spans="2:20" ht="4.5" customHeight="1" x14ac:dyDescent="0.15">
      <c r="B6" s="12"/>
      <c r="C6" s="6"/>
      <c r="D6" s="15"/>
      <c r="E6" s="73"/>
      <c r="F6" s="13"/>
      <c r="G6" s="13"/>
      <c r="H6" s="13"/>
      <c r="I6" s="13"/>
      <c r="J6" s="13"/>
      <c r="K6" s="13"/>
      <c r="L6" s="13"/>
      <c r="M6" s="13"/>
      <c r="N6" s="13"/>
      <c r="O6" s="13"/>
      <c r="P6" s="13"/>
      <c r="Q6" s="13"/>
      <c r="R6" s="13"/>
      <c r="S6" s="13"/>
      <c r="T6" s="13"/>
    </row>
    <row r="7" spans="2:20" s="2" customFormat="1" ht="118.5" customHeight="1" thickBot="1" x14ac:dyDescent="0.2">
      <c r="B7" s="25"/>
      <c r="C7" s="5" t="s">
        <v>427</v>
      </c>
      <c r="D7" s="19" t="s">
        <v>842</v>
      </c>
      <c r="E7" s="22" t="s">
        <v>841</v>
      </c>
      <c r="F7" s="23" t="s">
        <v>55</v>
      </c>
      <c r="G7" s="23" t="s">
        <v>56</v>
      </c>
      <c r="H7" s="23" t="s">
        <v>57</v>
      </c>
      <c r="I7" s="23" t="s">
        <v>58</v>
      </c>
      <c r="J7" s="23" t="s">
        <v>59</v>
      </c>
      <c r="K7" s="23" t="s">
        <v>60</v>
      </c>
      <c r="L7" s="23" t="s">
        <v>61</v>
      </c>
      <c r="M7" s="23" t="s">
        <v>62</v>
      </c>
      <c r="N7" s="23" t="s">
        <v>63</v>
      </c>
      <c r="O7" s="23" t="s">
        <v>64</v>
      </c>
      <c r="P7" s="23" t="s">
        <v>42</v>
      </c>
      <c r="Q7" s="23" t="s">
        <v>65</v>
      </c>
      <c r="R7" s="23" t="s">
        <v>66</v>
      </c>
      <c r="S7" s="23" t="s">
        <v>44</v>
      </c>
      <c r="T7" s="23" t="s">
        <v>53</v>
      </c>
    </row>
    <row r="8" spans="2:20" ht="15.75" customHeight="1" thickTop="1" x14ac:dyDescent="0.15">
      <c r="B8" s="108" t="s">
        <v>428</v>
      </c>
      <c r="C8" s="109"/>
      <c r="D8" s="16">
        <v>1537</v>
      </c>
      <c r="E8" s="46">
        <v>336</v>
      </c>
      <c r="F8" s="28">
        <v>20</v>
      </c>
      <c r="G8" s="28">
        <v>109</v>
      </c>
      <c r="H8" s="28">
        <v>44</v>
      </c>
      <c r="I8" s="28">
        <v>554</v>
      </c>
      <c r="J8" s="28">
        <v>319</v>
      </c>
      <c r="K8" s="28">
        <v>280</v>
      </c>
      <c r="L8" s="28">
        <v>648</v>
      </c>
      <c r="M8" s="28">
        <v>258</v>
      </c>
      <c r="N8" s="28">
        <v>3</v>
      </c>
      <c r="O8" s="28">
        <v>1</v>
      </c>
      <c r="P8" s="28">
        <v>15</v>
      </c>
      <c r="Q8" s="28">
        <v>66</v>
      </c>
      <c r="R8" s="28">
        <v>4</v>
      </c>
      <c r="S8" s="28">
        <v>33</v>
      </c>
      <c r="T8" s="28">
        <v>283</v>
      </c>
    </row>
    <row r="9" spans="2:20" ht="15.75" customHeight="1" x14ac:dyDescent="0.15">
      <c r="B9" s="110"/>
      <c r="C9" s="111"/>
      <c r="D9" s="18">
        <v>100</v>
      </c>
      <c r="E9" s="68">
        <v>21.9</v>
      </c>
      <c r="F9" s="11">
        <v>1.3</v>
      </c>
      <c r="G9" s="11">
        <v>7.1</v>
      </c>
      <c r="H9" s="11">
        <v>2.9</v>
      </c>
      <c r="I9" s="11">
        <v>36</v>
      </c>
      <c r="J9" s="11">
        <v>20.8</v>
      </c>
      <c r="K9" s="11">
        <v>18.2</v>
      </c>
      <c r="L9" s="11">
        <v>42.2</v>
      </c>
      <c r="M9" s="11">
        <v>16.8</v>
      </c>
      <c r="N9" s="11">
        <v>0.2</v>
      </c>
      <c r="O9" s="11">
        <v>0.1</v>
      </c>
      <c r="P9" s="11">
        <v>1</v>
      </c>
      <c r="Q9" s="11">
        <v>4.3</v>
      </c>
      <c r="R9" s="11">
        <v>0.3</v>
      </c>
      <c r="S9" s="11">
        <v>2.1</v>
      </c>
      <c r="T9" s="11">
        <v>18.399999999999999</v>
      </c>
    </row>
    <row r="10" spans="2:20" ht="15.75" customHeight="1" x14ac:dyDescent="0.15">
      <c r="B10" s="117" t="s">
        <v>429</v>
      </c>
      <c r="C10" s="166" t="s">
        <v>2</v>
      </c>
      <c r="D10" s="17">
        <v>426</v>
      </c>
      <c r="E10" s="69">
        <v>95</v>
      </c>
      <c r="F10" s="10">
        <v>4</v>
      </c>
      <c r="G10" s="10">
        <v>35</v>
      </c>
      <c r="H10" s="10">
        <v>13</v>
      </c>
      <c r="I10" s="10">
        <v>133</v>
      </c>
      <c r="J10" s="10">
        <v>112</v>
      </c>
      <c r="K10" s="10">
        <v>81</v>
      </c>
      <c r="L10" s="10">
        <v>175</v>
      </c>
      <c r="M10" s="10">
        <v>74</v>
      </c>
      <c r="N10" s="10">
        <v>0</v>
      </c>
      <c r="O10" s="10">
        <v>1</v>
      </c>
      <c r="P10" s="10">
        <v>4</v>
      </c>
      <c r="Q10" s="10">
        <v>13</v>
      </c>
      <c r="R10" s="10">
        <v>1</v>
      </c>
      <c r="S10" s="10">
        <v>6</v>
      </c>
      <c r="T10" s="10">
        <v>83</v>
      </c>
    </row>
    <row r="11" spans="2:20" ht="15.75" customHeight="1" x14ac:dyDescent="0.15">
      <c r="B11" s="116"/>
      <c r="C11" s="163"/>
      <c r="D11" s="33">
        <v>100</v>
      </c>
      <c r="E11" s="49">
        <v>22.3</v>
      </c>
      <c r="F11" s="35">
        <v>0.9</v>
      </c>
      <c r="G11" s="35">
        <v>8.1999999999999993</v>
      </c>
      <c r="H11" s="35">
        <v>3.1</v>
      </c>
      <c r="I11" s="35">
        <v>31.2</v>
      </c>
      <c r="J11" s="35">
        <v>26.3</v>
      </c>
      <c r="K11" s="35">
        <v>19</v>
      </c>
      <c r="L11" s="35">
        <v>41.1</v>
      </c>
      <c r="M11" s="35">
        <v>17.399999999999999</v>
      </c>
      <c r="N11" s="35">
        <v>0</v>
      </c>
      <c r="O11" s="35">
        <v>0.2</v>
      </c>
      <c r="P11" s="35">
        <v>0.9</v>
      </c>
      <c r="Q11" s="35">
        <v>3.1</v>
      </c>
      <c r="R11" s="35">
        <v>0.2</v>
      </c>
      <c r="S11" s="35">
        <v>1.4</v>
      </c>
      <c r="T11" s="35">
        <v>19.5</v>
      </c>
    </row>
    <row r="12" spans="2:20" ht="15.75" customHeight="1" x14ac:dyDescent="0.15">
      <c r="B12" s="116"/>
      <c r="C12" s="162" t="s">
        <v>3</v>
      </c>
      <c r="D12" s="16">
        <v>1097</v>
      </c>
      <c r="E12" s="46">
        <v>241</v>
      </c>
      <c r="F12" s="28">
        <v>16</v>
      </c>
      <c r="G12" s="28">
        <v>74</v>
      </c>
      <c r="H12" s="28">
        <v>31</v>
      </c>
      <c r="I12" s="28">
        <v>418</v>
      </c>
      <c r="J12" s="28">
        <v>207</v>
      </c>
      <c r="K12" s="28">
        <v>193</v>
      </c>
      <c r="L12" s="28">
        <v>472</v>
      </c>
      <c r="M12" s="28">
        <v>182</v>
      </c>
      <c r="N12" s="28">
        <v>3</v>
      </c>
      <c r="O12" s="28">
        <v>0</v>
      </c>
      <c r="P12" s="28">
        <v>11</v>
      </c>
      <c r="Q12" s="28">
        <v>53</v>
      </c>
      <c r="R12" s="28">
        <v>3</v>
      </c>
      <c r="S12" s="28">
        <v>27</v>
      </c>
      <c r="T12" s="28">
        <v>196</v>
      </c>
    </row>
    <row r="13" spans="2:20" ht="15.75" customHeight="1" x14ac:dyDescent="0.15">
      <c r="B13" s="118"/>
      <c r="C13" s="165"/>
      <c r="D13" s="18">
        <v>100</v>
      </c>
      <c r="E13" s="68">
        <v>22</v>
      </c>
      <c r="F13" s="11">
        <v>1.5</v>
      </c>
      <c r="G13" s="11">
        <v>6.7</v>
      </c>
      <c r="H13" s="11">
        <v>2.8</v>
      </c>
      <c r="I13" s="11">
        <v>38.1</v>
      </c>
      <c r="J13" s="11">
        <v>18.899999999999999</v>
      </c>
      <c r="K13" s="11">
        <v>17.600000000000001</v>
      </c>
      <c r="L13" s="11">
        <v>43</v>
      </c>
      <c r="M13" s="11">
        <v>16.600000000000001</v>
      </c>
      <c r="N13" s="11">
        <v>0.3</v>
      </c>
      <c r="O13" s="11">
        <v>0</v>
      </c>
      <c r="P13" s="11">
        <v>1</v>
      </c>
      <c r="Q13" s="11">
        <v>4.8</v>
      </c>
      <c r="R13" s="11">
        <v>0.3</v>
      </c>
      <c r="S13" s="11">
        <v>2.5</v>
      </c>
      <c r="T13" s="11">
        <v>17.899999999999999</v>
      </c>
    </row>
    <row r="14" spans="2:20" ht="15.75" customHeight="1" x14ac:dyDescent="0.15">
      <c r="B14" s="117" t="s">
        <v>782</v>
      </c>
      <c r="C14" s="166" t="s">
        <v>430</v>
      </c>
      <c r="D14" s="17">
        <v>15</v>
      </c>
      <c r="E14" s="69">
        <v>2</v>
      </c>
      <c r="F14" s="10">
        <v>0</v>
      </c>
      <c r="G14" s="10">
        <v>1</v>
      </c>
      <c r="H14" s="10">
        <v>0</v>
      </c>
      <c r="I14" s="10">
        <v>3</v>
      </c>
      <c r="J14" s="10">
        <v>4</v>
      </c>
      <c r="K14" s="10">
        <v>1</v>
      </c>
      <c r="L14" s="10">
        <v>6</v>
      </c>
      <c r="M14" s="10">
        <v>0</v>
      </c>
      <c r="N14" s="10">
        <v>0</v>
      </c>
      <c r="O14" s="10">
        <v>0</v>
      </c>
      <c r="P14" s="10">
        <v>0</v>
      </c>
      <c r="Q14" s="10">
        <v>1</v>
      </c>
      <c r="R14" s="10">
        <v>0</v>
      </c>
      <c r="S14" s="10">
        <v>0</v>
      </c>
      <c r="T14" s="10">
        <v>5</v>
      </c>
    </row>
    <row r="15" spans="2:20" ht="15.75" customHeight="1" x14ac:dyDescent="0.15">
      <c r="B15" s="116"/>
      <c r="C15" s="163"/>
      <c r="D15" s="33">
        <v>100</v>
      </c>
      <c r="E15" s="49">
        <v>13.3</v>
      </c>
      <c r="F15" s="35">
        <v>0</v>
      </c>
      <c r="G15" s="35">
        <v>6.7</v>
      </c>
      <c r="H15" s="35">
        <v>0</v>
      </c>
      <c r="I15" s="35">
        <v>20</v>
      </c>
      <c r="J15" s="35">
        <v>26.7</v>
      </c>
      <c r="K15" s="35">
        <v>6.7</v>
      </c>
      <c r="L15" s="35">
        <v>40</v>
      </c>
      <c r="M15" s="35">
        <v>0</v>
      </c>
      <c r="N15" s="35">
        <v>0</v>
      </c>
      <c r="O15" s="35">
        <v>0</v>
      </c>
      <c r="P15" s="35">
        <v>0</v>
      </c>
      <c r="Q15" s="35">
        <v>6.7</v>
      </c>
      <c r="R15" s="35">
        <v>0</v>
      </c>
      <c r="S15" s="35">
        <v>0</v>
      </c>
      <c r="T15" s="35">
        <v>33.299999999999997</v>
      </c>
    </row>
    <row r="16" spans="2:20" ht="15.75" customHeight="1" x14ac:dyDescent="0.15">
      <c r="B16" s="116"/>
      <c r="C16" s="162" t="s">
        <v>431</v>
      </c>
      <c r="D16" s="16">
        <v>51</v>
      </c>
      <c r="E16" s="46">
        <v>14</v>
      </c>
      <c r="F16" s="28">
        <v>0</v>
      </c>
      <c r="G16" s="28">
        <v>1</v>
      </c>
      <c r="H16" s="28">
        <v>0</v>
      </c>
      <c r="I16" s="28">
        <v>14</v>
      </c>
      <c r="J16" s="28">
        <v>16</v>
      </c>
      <c r="K16" s="28">
        <v>4</v>
      </c>
      <c r="L16" s="28">
        <v>25</v>
      </c>
      <c r="M16" s="28">
        <v>4</v>
      </c>
      <c r="N16" s="28">
        <v>0</v>
      </c>
      <c r="O16" s="28">
        <v>0</v>
      </c>
      <c r="P16" s="28">
        <v>0</v>
      </c>
      <c r="Q16" s="28">
        <v>1</v>
      </c>
      <c r="R16" s="28">
        <v>0</v>
      </c>
      <c r="S16" s="28">
        <v>0</v>
      </c>
      <c r="T16" s="28">
        <v>12</v>
      </c>
    </row>
    <row r="17" spans="2:20" ht="15.75" customHeight="1" x14ac:dyDescent="0.15">
      <c r="B17" s="116"/>
      <c r="C17" s="162"/>
      <c r="D17" s="71">
        <v>100</v>
      </c>
      <c r="E17" s="70">
        <v>27.5</v>
      </c>
      <c r="F17" s="36">
        <v>0</v>
      </c>
      <c r="G17" s="36">
        <v>2</v>
      </c>
      <c r="H17" s="36">
        <v>0</v>
      </c>
      <c r="I17" s="36">
        <v>27.5</v>
      </c>
      <c r="J17" s="36">
        <v>31.4</v>
      </c>
      <c r="K17" s="36">
        <v>7.8</v>
      </c>
      <c r="L17" s="36">
        <v>49</v>
      </c>
      <c r="M17" s="36">
        <v>7.8</v>
      </c>
      <c r="N17" s="36">
        <v>0</v>
      </c>
      <c r="O17" s="36">
        <v>0</v>
      </c>
      <c r="P17" s="36">
        <v>0</v>
      </c>
      <c r="Q17" s="36">
        <v>2</v>
      </c>
      <c r="R17" s="36">
        <v>0</v>
      </c>
      <c r="S17" s="36">
        <v>0</v>
      </c>
      <c r="T17" s="36">
        <v>23.5</v>
      </c>
    </row>
    <row r="18" spans="2:20" ht="15.75" customHeight="1" x14ac:dyDescent="0.15">
      <c r="B18" s="116"/>
      <c r="C18" s="164" t="s">
        <v>432</v>
      </c>
      <c r="D18" s="72">
        <v>85</v>
      </c>
      <c r="E18" s="50">
        <v>20</v>
      </c>
      <c r="F18" s="38">
        <v>0</v>
      </c>
      <c r="G18" s="38">
        <v>8</v>
      </c>
      <c r="H18" s="38">
        <v>7</v>
      </c>
      <c r="I18" s="38">
        <v>26</v>
      </c>
      <c r="J18" s="38">
        <v>21</v>
      </c>
      <c r="K18" s="38">
        <v>17</v>
      </c>
      <c r="L18" s="38">
        <v>42</v>
      </c>
      <c r="M18" s="38">
        <v>15</v>
      </c>
      <c r="N18" s="38">
        <v>1</v>
      </c>
      <c r="O18" s="38">
        <v>0</v>
      </c>
      <c r="P18" s="38">
        <v>0</v>
      </c>
      <c r="Q18" s="38">
        <v>2</v>
      </c>
      <c r="R18" s="38">
        <v>0</v>
      </c>
      <c r="S18" s="38">
        <v>2</v>
      </c>
      <c r="T18" s="38">
        <v>17</v>
      </c>
    </row>
    <row r="19" spans="2:20" ht="15.75" customHeight="1" x14ac:dyDescent="0.15">
      <c r="B19" s="116"/>
      <c r="C19" s="163"/>
      <c r="D19" s="33">
        <v>100</v>
      </c>
      <c r="E19" s="49">
        <v>23.5</v>
      </c>
      <c r="F19" s="35">
        <v>0</v>
      </c>
      <c r="G19" s="35">
        <v>9.4</v>
      </c>
      <c r="H19" s="35">
        <v>8.1999999999999993</v>
      </c>
      <c r="I19" s="35">
        <v>30.6</v>
      </c>
      <c r="J19" s="35">
        <v>24.7</v>
      </c>
      <c r="K19" s="35">
        <v>20</v>
      </c>
      <c r="L19" s="35">
        <v>49.4</v>
      </c>
      <c r="M19" s="35">
        <v>17.600000000000001</v>
      </c>
      <c r="N19" s="35">
        <v>1.2</v>
      </c>
      <c r="O19" s="35">
        <v>0</v>
      </c>
      <c r="P19" s="35">
        <v>0</v>
      </c>
      <c r="Q19" s="35">
        <v>2.4</v>
      </c>
      <c r="R19" s="35">
        <v>0</v>
      </c>
      <c r="S19" s="35">
        <v>2.4</v>
      </c>
      <c r="T19" s="35">
        <v>20</v>
      </c>
    </row>
    <row r="20" spans="2:20" ht="15.75" customHeight="1" x14ac:dyDescent="0.15">
      <c r="B20" s="116"/>
      <c r="C20" s="162" t="s">
        <v>433</v>
      </c>
      <c r="D20" s="16">
        <v>147</v>
      </c>
      <c r="E20" s="46">
        <v>29</v>
      </c>
      <c r="F20" s="28">
        <v>2</v>
      </c>
      <c r="G20" s="28">
        <v>16</v>
      </c>
      <c r="H20" s="28">
        <v>4</v>
      </c>
      <c r="I20" s="28">
        <v>40</v>
      </c>
      <c r="J20" s="28">
        <v>29</v>
      </c>
      <c r="K20" s="28">
        <v>25</v>
      </c>
      <c r="L20" s="28">
        <v>66</v>
      </c>
      <c r="M20" s="28">
        <v>32</v>
      </c>
      <c r="N20" s="28">
        <v>0</v>
      </c>
      <c r="O20" s="28">
        <v>0</v>
      </c>
      <c r="P20" s="28">
        <v>2</v>
      </c>
      <c r="Q20" s="28">
        <v>7</v>
      </c>
      <c r="R20" s="28">
        <v>0</v>
      </c>
      <c r="S20" s="28">
        <v>3</v>
      </c>
      <c r="T20" s="28">
        <v>30</v>
      </c>
    </row>
    <row r="21" spans="2:20" ht="15.75" customHeight="1" x14ac:dyDescent="0.15">
      <c r="B21" s="116"/>
      <c r="C21" s="162"/>
      <c r="D21" s="71">
        <v>100</v>
      </c>
      <c r="E21" s="70">
        <v>19.7</v>
      </c>
      <c r="F21" s="36">
        <v>1.4</v>
      </c>
      <c r="G21" s="36">
        <v>10.9</v>
      </c>
      <c r="H21" s="36">
        <v>2.7</v>
      </c>
      <c r="I21" s="36">
        <v>27.2</v>
      </c>
      <c r="J21" s="36">
        <v>19.7</v>
      </c>
      <c r="K21" s="36">
        <v>17</v>
      </c>
      <c r="L21" s="36">
        <v>44.9</v>
      </c>
      <c r="M21" s="36">
        <v>21.8</v>
      </c>
      <c r="N21" s="36">
        <v>0</v>
      </c>
      <c r="O21" s="36">
        <v>0</v>
      </c>
      <c r="P21" s="36">
        <v>1.4</v>
      </c>
      <c r="Q21" s="36">
        <v>4.8</v>
      </c>
      <c r="R21" s="36">
        <v>0</v>
      </c>
      <c r="S21" s="36">
        <v>2</v>
      </c>
      <c r="T21" s="36">
        <v>20.399999999999999</v>
      </c>
    </row>
    <row r="22" spans="2:20" ht="15.75" customHeight="1" x14ac:dyDescent="0.15">
      <c r="B22" s="116"/>
      <c r="C22" s="164" t="s">
        <v>434</v>
      </c>
      <c r="D22" s="72">
        <v>260</v>
      </c>
      <c r="E22" s="50">
        <v>60</v>
      </c>
      <c r="F22" s="38">
        <v>2</v>
      </c>
      <c r="G22" s="38">
        <v>13</v>
      </c>
      <c r="H22" s="38">
        <v>7</v>
      </c>
      <c r="I22" s="38">
        <v>95</v>
      </c>
      <c r="J22" s="38">
        <v>56</v>
      </c>
      <c r="K22" s="38">
        <v>41</v>
      </c>
      <c r="L22" s="38">
        <v>118</v>
      </c>
      <c r="M22" s="38">
        <v>56</v>
      </c>
      <c r="N22" s="38">
        <v>1</v>
      </c>
      <c r="O22" s="38">
        <v>0</v>
      </c>
      <c r="P22" s="38">
        <v>4</v>
      </c>
      <c r="Q22" s="38">
        <v>7</v>
      </c>
      <c r="R22" s="38">
        <v>2</v>
      </c>
      <c r="S22" s="38">
        <v>5</v>
      </c>
      <c r="T22" s="38">
        <v>48</v>
      </c>
    </row>
    <row r="23" spans="2:20" ht="15.75" customHeight="1" x14ac:dyDescent="0.15">
      <c r="B23" s="116"/>
      <c r="C23" s="163"/>
      <c r="D23" s="33">
        <v>100</v>
      </c>
      <c r="E23" s="49">
        <v>23.1</v>
      </c>
      <c r="F23" s="35">
        <v>0.8</v>
      </c>
      <c r="G23" s="35">
        <v>5</v>
      </c>
      <c r="H23" s="35">
        <v>2.7</v>
      </c>
      <c r="I23" s="35">
        <v>36.5</v>
      </c>
      <c r="J23" s="35">
        <v>21.5</v>
      </c>
      <c r="K23" s="35">
        <v>15.8</v>
      </c>
      <c r="L23" s="35">
        <v>45.4</v>
      </c>
      <c r="M23" s="35">
        <v>21.5</v>
      </c>
      <c r="N23" s="35">
        <v>0.4</v>
      </c>
      <c r="O23" s="35">
        <v>0</v>
      </c>
      <c r="P23" s="35">
        <v>1.5</v>
      </c>
      <c r="Q23" s="35">
        <v>2.7</v>
      </c>
      <c r="R23" s="35">
        <v>0.8</v>
      </c>
      <c r="S23" s="35">
        <v>1.9</v>
      </c>
      <c r="T23" s="35">
        <v>18.5</v>
      </c>
    </row>
    <row r="24" spans="2:20" ht="15.75" customHeight="1" x14ac:dyDescent="0.15">
      <c r="B24" s="116"/>
      <c r="C24" s="162" t="s">
        <v>435</v>
      </c>
      <c r="D24" s="16">
        <v>464</v>
      </c>
      <c r="E24" s="46">
        <v>101</v>
      </c>
      <c r="F24" s="28">
        <v>4</v>
      </c>
      <c r="G24" s="28">
        <v>28</v>
      </c>
      <c r="H24" s="28">
        <v>13</v>
      </c>
      <c r="I24" s="28">
        <v>181</v>
      </c>
      <c r="J24" s="28">
        <v>94</v>
      </c>
      <c r="K24" s="28">
        <v>70</v>
      </c>
      <c r="L24" s="28">
        <v>189</v>
      </c>
      <c r="M24" s="28">
        <v>78</v>
      </c>
      <c r="N24" s="28">
        <v>0</v>
      </c>
      <c r="O24" s="28">
        <v>1</v>
      </c>
      <c r="P24" s="28">
        <v>5</v>
      </c>
      <c r="Q24" s="28">
        <v>23</v>
      </c>
      <c r="R24" s="28">
        <v>1</v>
      </c>
      <c r="S24" s="28">
        <v>9</v>
      </c>
      <c r="T24" s="28">
        <v>78</v>
      </c>
    </row>
    <row r="25" spans="2:20" ht="15.75" customHeight="1" x14ac:dyDescent="0.15">
      <c r="B25" s="116"/>
      <c r="C25" s="162"/>
      <c r="D25" s="71">
        <v>100</v>
      </c>
      <c r="E25" s="70">
        <v>21.8</v>
      </c>
      <c r="F25" s="36">
        <v>0.9</v>
      </c>
      <c r="G25" s="36">
        <v>6</v>
      </c>
      <c r="H25" s="36">
        <v>2.8</v>
      </c>
      <c r="I25" s="36">
        <v>39</v>
      </c>
      <c r="J25" s="36">
        <v>20.3</v>
      </c>
      <c r="K25" s="36">
        <v>15.1</v>
      </c>
      <c r="L25" s="36">
        <v>40.700000000000003</v>
      </c>
      <c r="M25" s="36">
        <v>16.8</v>
      </c>
      <c r="N25" s="36">
        <v>0</v>
      </c>
      <c r="O25" s="36">
        <v>0.2</v>
      </c>
      <c r="P25" s="36">
        <v>1.1000000000000001</v>
      </c>
      <c r="Q25" s="36">
        <v>5</v>
      </c>
      <c r="R25" s="36">
        <v>0.2</v>
      </c>
      <c r="S25" s="36">
        <v>1.9</v>
      </c>
      <c r="T25" s="36">
        <v>16.8</v>
      </c>
    </row>
    <row r="26" spans="2:20" ht="15.75" customHeight="1" x14ac:dyDescent="0.15">
      <c r="B26" s="116"/>
      <c r="C26" s="164" t="s">
        <v>436</v>
      </c>
      <c r="D26" s="72">
        <v>474</v>
      </c>
      <c r="E26" s="50">
        <v>105</v>
      </c>
      <c r="F26" s="38">
        <v>12</v>
      </c>
      <c r="G26" s="38">
        <v>38</v>
      </c>
      <c r="H26" s="38">
        <v>13</v>
      </c>
      <c r="I26" s="38">
        <v>187</v>
      </c>
      <c r="J26" s="38">
        <v>94</v>
      </c>
      <c r="K26" s="38">
        <v>106</v>
      </c>
      <c r="L26" s="38">
        <v>193</v>
      </c>
      <c r="M26" s="38">
        <v>65</v>
      </c>
      <c r="N26" s="38">
        <v>1</v>
      </c>
      <c r="O26" s="38">
        <v>0</v>
      </c>
      <c r="P26" s="38">
        <v>4</v>
      </c>
      <c r="Q26" s="38">
        <v>25</v>
      </c>
      <c r="R26" s="38">
        <v>1</v>
      </c>
      <c r="S26" s="38">
        <v>14</v>
      </c>
      <c r="T26" s="38">
        <v>85</v>
      </c>
    </row>
    <row r="27" spans="2:20" ht="15.75" customHeight="1" x14ac:dyDescent="0.15">
      <c r="B27" s="118"/>
      <c r="C27" s="165"/>
      <c r="D27" s="18">
        <v>100</v>
      </c>
      <c r="E27" s="68">
        <v>22.2</v>
      </c>
      <c r="F27" s="11">
        <v>2.5</v>
      </c>
      <c r="G27" s="11">
        <v>8</v>
      </c>
      <c r="H27" s="11">
        <v>2.7</v>
      </c>
      <c r="I27" s="11">
        <v>39.5</v>
      </c>
      <c r="J27" s="11">
        <v>19.8</v>
      </c>
      <c r="K27" s="11">
        <v>22.4</v>
      </c>
      <c r="L27" s="11">
        <v>40.700000000000003</v>
      </c>
      <c r="M27" s="11">
        <v>13.7</v>
      </c>
      <c r="N27" s="11">
        <v>0.2</v>
      </c>
      <c r="O27" s="11">
        <v>0</v>
      </c>
      <c r="P27" s="11">
        <v>0.8</v>
      </c>
      <c r="Q27" s="11">
        <v>5.3</v>
      </c>
      <c r="R27" s="11">
        <v>0.2</v>
      </c>
      <c r="S27" s="11">
        <v>3</v>
      </c>
      <c r="T27" s="11">
        <v>17.899999999999999</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T9">
    <cfRule type="top10" dxfId="592" priority="10" rank="1"/>
  </conditionalFormatting>
  <conditionalFormatting sqref="E11:T11">
    <cfRule type="top10" dxfId="591" priority="9" rank="1"/>
  </conditionalFormatting>
  <conditionalFormatting sqref="E13:T13">
    <cfRule type="top10" dxfId="590" priority="8" rank="1"/>
  </conditionalFormatting>
  <conditionalFormatting sqref="E15:T15">
    <cfRule type="top10" dxfId="589" priority="7" rank="1"/>
  </conditionalFormatting>
  <conditionalFormatting sqref="E17:T17">
    <cfRule type="top10" dxfId="588" priority="6" rank="1"/>
  </conditionalFormatting>
  <conditionalFormatting sqref="E19:T19">
    <cfRule type="top10" dxfId="587" priority="5" rank="1"/>
  </conditionalFormatting>
  <conditionalFormatting sqref="E21:T21">
    <cfRule type="top10" dxfId="586" priority="4" rank="1"/>
  </conditionalFormatting>
  <conditionalFormatting sqref="E23:T23">
    <cfRule type="top10" dxfId="585" priority="3" rank="1"/>
  </conditionalFormatting>
  <conditionalFormatting sqref="E25:T25">
    <cfRule type="top10" dxfId="584" priority="2" rank="1"/>
  </conditionalFormatting>
  <conditionalFormatting sqref="E27:T27">
    <cfRule type="top10" dxfId="583" priority="1" rank="1"/>
  </conditionalFormatting>
  <pageMargins left="0.7" right="0.7" top="0.75" bottom="0.75" header="0.3" footer="0.3"/>
  <pageSetup paperSize="9" scale="74" orientation="landscape" r:id="rId1"/>
  <headerFooter>
    <oddFooter>&amp;C&amp;P</oddFooter>
  </headerFooter>
</worksheet>
</file>

<file path=xl/worksheets/sheet2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51"/>
  <sheetViews>
    <sheetView showGridLines="0" topLeftCell="A16"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7" ht="15.75" customHeight="1" x14ac:dyDescent="0.15">
      <c r="B2" s="1" t="s">
        <v>880</v>
      </c>
    </row>
    <row r="3" spans="2:7" ht="15.75" customHeight="1" x14ac:dyDescent="0.15">
      <c r="B3" s="1" t="s">
        <v>786</v>
      </c>
    </row>
    <row r="4" spans="2:7" ht="15.75" customHeight="1" x14ac:dyDescent="0.15">
      <c r="B4" s="1" t="s">
        <v>1295</v>
      </c>
    </row>
    <row r="5" spans="2:7" ht="15.75" customHeight="1" x14ac:dyDescent="0.15">
      <c r="B5" s="1" t="s">
        <v>881</v>
      </c>
    </row>
    <row r="6" spans="2:7" ht="4.5" customHeight="1" x14ac:dyDescent="0.15">
      <c r="B6" s="12"/>
      <c r="C6" s="6"/>
      <c r="D6" s="15"/>
      <c r="E6" s="73"/>
      <c r="F6" s="13"/>
      <c r="G6" s="13"/>
    </row>
    <row r="7" spans="2:7" s="2" customFormat="1" ht="118.5" customHeight="1" thickBot="1" x14ac:dyDescent="0.2">
      <c r="B7" s="25"/>
      <c r="C7" s="5" t="s">
        <v>427</v>
      </c>
      <c r="D7" s="19" t="s">
        <v>52</v>
      </c>
      <c r="E7" s="22" t="s">
        <v>857</v>
      </c>
      <c r="F7" s="23" t="s">
        <v>3</v>
      </c>
      <c r="G7" s="23" t="s">
        <v>53</v>
      </c>
    </row>
    <row r="8" spans="2:7" ht="15.75" customHeight="1" thickTop="1" x14ac:dyDescent="0.15">
      <c r="B8" s="108" t="s">
        <v>428</v>
      </c>
      <c r="C8" s="109"/>
      <c r="D8" s="16">
        <v>4677</v>
      </c>
      <c r="E8" s="46">
        <v>1375</v>
      </c>
      <c r="F8" s="28">
        <v>3220</v>
      </c>
      <c r="G8" s="28">
        <v>82</v>
      </c>
    </row>
    <row r="9" spans="2:7" ht="15.75" customHeight="1" x14ac:dyDescent="0.15">
      <c r="B9" s="110"/>
      <c r="C9" s="109"/>
      <c r="D9" s="71">
        <v>100</v>
      </c>
      <c r="E9" s="70">
        <v>29.4</v>
      </c>
      <c r="F9" s="36">
        <v>68.8</v>
      </c>
      <c r="G9" s="36">
        <v>1.8</v>
      </c>
    </row>
    <row r="10" spans="2:7" ht="15.75" customHeight="1" x14ac:dyDescent="0.15">
      <c r="B10" s="117" t="s">
        <v>429</v>
      </c>
      <c r="C10" s="115" t="s">
        <v>2</v>
      </c>
      <c r="D10" s="17">
        <v>1154</v>
      </c>
      <c r="E10" s="69">
        <v>252</v>
      </c>
      <c r="F10" s="10">
        <v>876</v>
      </c>
      <c r="G10" s="10">
        <v>26</v>
      </c>
    </row>
    <row r="11" spans="2:7" ht="15.75" customHeight="1" x14ac:dyDescent="0.15">
      <c r="B11" s="116"/>
      <c r="C11" s="160"/>
      <c r="D11" s="33">
        <v>100</v>
      </c>
      <c r="E11" s="49">
        <v>21.8</v>
      </c>
      <c r="F11" s="35">
        <v>75.900000000000006</v>
      </c>
      <c r="G11" s="35">
        <v>2.2999999999999998</v>
      </c>
    </row>
    <row r="12" spans="2:7" ht="15.75" customHeight="1" x14ac:dyDescent="0.15">
      <c r="B12" s="116"/>
      <c r="C12" s="158" t="s">
        <v>3</v>
      </c>
      <c r="D12" s="16">
        <v>3488</v>
      </c>
      <c r="E12" s="46">
        <v>1114</v>
      </c>
      <c r="F12" s="28">
        <v>2318</v>
      </c>
      <c r="G12" s="28">
        <v>56</v>
      </c>
    </row>
    <row r="13" spans="2:7" ht="15.75" customHeight="1" x14ac:dyDescent="0.15">
      <c r="B13" s="118"/>
      <c r="C13" s="161"/>
      <c r="D13" s="18">
        <v>100</v>
      </c>
      <c r="E13" s="68">
        <v>31.9</v>
      </c>
      <c r="F13" s="11">
        <v>66.5</v>
      </c>
      <c r="G13" s="11">
        <v>1.6</v>
      </c>
    </row>
    <row r="14" spans="2:7" ht="15.75" customHeight="1" x14ac:dyDescent="0.15">
      <c r="B14" s="117" t="s">
        <v>4</v>
      </c>
      <c r="C14" s="115" t="s">
        <v>430</v>
      </c>
      <c r="D14" s="17">
        <v>127</v>
      </c>
      <c r="E14" s="69">
        <v>53</v>
      </c>
      <c r="F14" s="10">
        <v>72</v>
      </c>
      <c r="G14" s="10">
        <v>2</v>
      </c>
    </row>
    <row r="15" spans="2:7" ht="15.75" customHeight="1" x14ac:dyDescent="0.15">
      <c r="B15" s="116"/>
      <c r="C15" s="160"/>
      <c r="D15" s="33">
        <v>100</v>
      </c>
      <c r="E15" s="49">
        <v>41.7</v>
      </c>
      <c r="F15" s="35">
        <v>56.7</v>
      </c>
      <c r="G15" s="35">
        <v>1.6</v>
      </c>
    </row>
    <row r="16" spans="2:7" ht="15.75" customHeight="1" x14ac:dyDescent="0.15">
      <c r="B16" s="116"/>
      <c r="C16" s="158" t="s">
        <v>431</v>
      </c>
      <c r="D16" s="16">
        <v>165</v>
      </c>
      <c r="E16" s="46">
        <v>66</v>
      </c>
      <c r="F16" s="28">
        <v>97</v>
      </c>
      <c r="G16" s="28">
        <v>2</v>
      </c>
    </row>
    <row r="17" spans="2:7" ht="15.75" customHeight="1" x14ac:dyDescent="0.15">
      <c r="B17" s="116"/>
      <c r="C17" s="160"/>
      <c r="D17" s="33">
        <v>100</v>
      </c>
      <c r="E17" s="49">
        <v>40</v>
      </c>
      <c r="F17" s="35">
        <v>58.8</v>
      </c>
      <c r="G17" s="35">
        <v>1.2</v>
      </c>
    </row>
    <row r="18" spans="2:7" ht="15.75" customHeight="1" x14ac:dyDescent="0.15">
      <c r="B18" s="116"/>
      <c r="C18" s="158" t="s">
        <v>432</v>
      </c>
      <c r="D18" s="16">
        <v>209</v>
      </c>
      <c r="E18" s="46">
        <v>65</v>
      </c>
      <c r="F18" s="28">
        <v>143</v>
      </c>
      <c r="G18" s="28">
        <v>1</v>
      </c>
    </row>
    <row r="19" spans="2:7" ht="15.75" customHeight="1" x14ac:dyDescent="0.15">
      <c r="B19" s="116"/>
      <c r="C19" s="160"/>
      <c r="D19" s="33">
        <v>100</v>
      </c>
      <c r="E19" s="49">
        <v>31.1</v>
      </c>
      <c r="F19" s="35">
        <v>68.400000000000006</v>
      </c>
      <c r="G19" s="35">
        <v>0.5</v>
      </c>
    </row>
    <row r="20" spans="2:7" ht="15.75" customHeight="1" x14ac:dyDescent="0.15">
      <c r="B20" s="116"/>
      <c r="C20" s="158" t="s">
        <v>433</v>
      </c>
      <c r="D20" s="16">
        <v>390</v>
      </c>
      <c r="E20" s="46">
        <v>117</v>
      </c>
      <c r="F20" s="28">
        <v>265</v>
      </c>
      <c r="G20" s="28">
        <v>8</v>
      </c>
    </row>
    <row r="21" spans="2:7" ht="15.75" customHeight="1" x14ac:dyDescent="0.15">
      <c r="B21" s="116"/>
      <c r="C21" s="160"/>
      <c r="D21" s="33">
        <v>100</v>
      </c>
      <c r="E21" s="49">
        <v>30</v>
      </c>
      <c r="F21" s="35">
        <v>67.900000000000006</v>
      </c>
      <c r="G21" s="35">
        <v>2.1</v>
      </c>
    </row>
    <row r="22" spans="2:7" ht="15.75" customHeight="1" x14ac:dyDescent="0.15">
      <c r="B22" s="116"/>
      <c r="C22" s="158" t="s">
        <v>434</v>
      </c>
      <c r="D22" s="16">
        <v>887</v>
      </c>
      <c r="E22" s="46">
        <v>258</v>
      </c>
      <c r="F22" s="28">
        <v>610</v>
      </c>
      <c r="G22" s="28">
        <v>19</v>
      </c>
    </row>
    <row r="23" spans="2:7" ht="15.75" customHeight="1" x14ac:dyDescent="0.15">
      <c r="B23" s="116"/>
      <c r="C23" s="159"/>
      <c r="D23" s="33">
        <v>100</v>
      </c>
      <c r="E23" s="49">
        <v>29.1</v>
      </c>
      <c r="F23" s="35">
        <v>68.8</v>
      </c>
      <c r="G23" s="35">
        <v>2.1</v>
      </c>
    </row>
    <row r="24" spans="2:7" ht="15.75" customHeight="1" x14ac:dyDescent="0.15">
      <c r="B24" s="116"/>
      <c r="C24" s="160" t="s">
        <v>435</v>
      </c>
      <c r="D24" s="16">
        <v>1469</v>
      </c>
      <c r="E24" s="46">
        <v>415</v>
      </c>
      <c r="F24" s="28">
        <v>1033</v>
      </c>
      <c r="G24" s="28">
        <v>21</v>
      </c>
    </row>
    <row r="25" spans="2:7" ht="15.75" customHeight="1" x14ac:dyDescent="0.15">
      <c r="B25" s="116"/>
      <c r="C25" s="160"/>
      <c r="D25" s="33">
        <v>100</v>
      </c>
      <c r="E25" s="49">
        <v>28.3</v>
      </c>
      <c r="F25" s="35">
        <v>70.3</v>
      </c>
      <c r="G25" s="35">
        <v>1.4</v>
      </c>
    </row>
    <row r="26" spans="2:7" ht="15.75" customHeight="1" x14ac:dyDescent="0.15">
      <c r="B26" s="116"/>
      <c r="C26" s="158" t="s">
        <v>436</v>
      </c>
      <c r="D26" s="16">
        <v>1342</v>
      </c>
      <c r="E26" s="46">
        <v>370</v>
      </c>
      <c r="F26" s="28">
        <v>944</v>
      </c>
      <c r="G26" s="28">
        <v>28</v>
      </c>
    </row>
    <row r="27" spans="2:7" ht="15.75" customHeight="1" x14ac:dyDescent="0.15">
      <c r="B27" s="118"/>
      <c r="C27" s="161"/>
      <c r="D27" s="18">
        <v>100</v>
      </c>
      <c r="E27" s="68">
        <v>27.6</v>
      </c>
      <c r="F27" s="11">
        <v>70.3</v>
      </c>
      <c r="G27" s="11">
        <v>2.1</v>
      </c>
    </row>
    <row r="28" spans="2:7" ht="15.75" customHeight="1" x14ac:dyDescent="0.15">
      <c r="B28" s="117" t="s">
        <v>478</v>
      </c>
      <c r="C28" s="115" t="s">
        <v>18</v>
      </c>
      <c r="D28" s="17">
        <v>560</v>
      </c>
      <c r="E28" s="69">
        <v>165</v>
      </c>
      <c r="F28" s="10">
        <v>385</v>
      </c>
      <c r="G28" s="10">
        <v>10</v>
      </c>
    </row>
    <row r="29" spans="2:7" ht="15.75" customHeight="1" x14ac:dyDescent="0.15">
      <c r="B29" s="116"/>
      <c r="C29" s="159"/>
      <c r="D29" s="33">
        <v>100</v>
      </c>
      <c r="E29" s="49">
        <v>29.5</v>
      </c>
      <c r="F29" s="35">
        <v>68.8</v>
      </c>
      <c r="G29" s="35">
        <v>1.8</v>
      </c>
    </row>
    <row r="30" spans="2:7" ht="15.75" customHeight="1" x14ac:dyDescent="0.15">
      <c r="B30" s="116"/>
      <c r="C30" s="158" t="s">
        <v>19</v>
      </c>
      <c r="D30" s="16">
        <v>795</v>
      </c>
      <c r="E30" s="46">
        <v>249</v>
      </c>
      <c r="F30" s="28">
        <v>538</v>
      </c>
      <c r="G30" s="28">
        <v>8</v>
      </c>
    </row>
    <row r="31" spans="2:7" ht="15.75" customHeight="1" x14ac:dyDescent="0.15">
      <c r="B31" s="116"/>
      <c r="C31" s="159"/>
      <c r="D31" s="33">
        <v>100</v>
      </c>
      <c r="E31" s="49">
        <v>31.3</v>
      </c>
      <c r="F31" s="35">
        <v>67.7</v>
      </c>
      <c r="G31" s="35">
        <v>1</v>
      </c>
    </row>
    <row r="32" spans="2:7" ht="15.75" customHeight="1" x14ac:dyDescent="0.15">
      <c r="B32" s="116"/>
      <c r="C32" s="160" t="s">
        <v>20</v>
      </c>
      <c r="D32" s="16">
        <v>1323</v>
      </c>
      <c r="E32" s="46">
        <v>392</v>
      </c>
      <c r="F32" s="28">
        <v>909</v>
      </c>
      <c r="G32" s="28">
        <v>22</v>
      </c>
    </row>
    <row r="33" spans="2:7" ht="15.75" customHeight="1" x14ac:dyDescent="0.15">
      <c r="B33" s="116"/>
      <c r="C33" s="160"/>
      <c r="D33" s="33">
        <v>100</v>
      </c>
      <c r="E33" s="49">
        <v>29.6</v>
      </c>
      <c r="F33" s="35">
        <v>68.7</v>
      </c>
      <c r="G33" s="35">
        <v>1.7</v>
      </c>
    </row>
    <row r="34" spans="2:7" ht="15.75" customHeight="1" x14ac:dyDescent="0.15">
      <c r="B34" s="116"/>
      <c r="C34" s="158" t="s">
        <v>21</v>
      </c>
      <c r="D34" s="16">
        <v>1019</v>
      </c>
      <c r="E34" s="46">
        <v>300</v>
      </c>
      <c r="F34" s="28">
        <v>699</v>
      </c>
      <c r="G34" s="28">
        <v>20</v>
      </c>
    </row>
    <row r="35" spans="2:7" ht="15.75" customHeight="1" x14ac:dyDescent="0.15">
      <c r="B35" s="116"/>
      <c r="C35" s="160"/>
      <c r="D35" s="33">
        <v>100</v>
      </c>
      <c r="E35" s="49">
        <v>29.4</v>
      </c>
      <c r="F35" s="35">
        <v>68.599999999999994</v>
      </c>
      <c r="G35" s="35">
        <v>2</v>
      </c>
    </row>
    <row r="36" spans="2:7" ht="15.75" customHeight="1" x14ac:dyDescent="0.15">
      <c r="B36" s="116"/>
      <c r="C36" s="158" t="s">
        <v>22</v>
      </c>
      <c r="D36" s="16">
        <v>515</v>
      </c>
      <c r="E36" s="46">
        <v>140</v>
      </c>
      <c r="F36" s="28">
        <v>363</v>
      </c>
      <c r="G36" s="28">
        <v>12</v>
      </c>
    </row>
    <row r="37" spans="2:7" ht="15.75" customHeight="1" x14ac:dyDescent="0.15">
      <c r="B37" s="116"/>
      <c r="C37" s="159"/>
      <c r="D37" s="33">
        <v>100</v>
      </c>
      <c r="E37" s="49">
        <v>27.2</v>
      </c>
      <c r="F37" s="35">
        <v>70.5</v>
      </c>
      <c r="G37" s="35">
        <v>2.2999999999999998</v>
      </c>
    </row>
    <row r="38" spans="2:7" ht="15.75" customHeight="1" x14ac:dyDescent="0.15">
      <c r="B38" s="116"/>
      <c r="C38" s="158" t="s">
        <v>23</v>
      </c>
      <c r="D38" s="16">
        <v>302</v>
      </c>
      <c r="E38" s="46">
        <v>77</v>
      </c>
      <c r="F38" s="28">
        <v>219</v>
      </c>
      <c r="G38" s="28">
        <v>6</v>
      </c>
    </row>
    <row r="39" spans="2:7" ht="15.75" customHeight="1" x14ac:dyDescent="0.15">
      <c r="B39" s="116"/>
      <c r="C39" s="159"/>
      <c r="D39" s="33">
        <v>100</v>
      </c>
      <c r="E39" s="49">
        <v>25.5</v>
      </c>
      <c r="F39" s="35">
        <v>72.5</v>
      </c>
      <c r="G39" s="35">
        <v>2</v>
      </c>
    </row>
    <row r="40" spans="2:7" ht="15.75" customHeight="1" x14ac:dyDescent="0.15">
      <c r="B40" s="116"/>
      <c r="C40" s="160" t="s">
        <v>24</v>
      </c>
      <c r="D40" s="16">
        <v>117</v>
      </c>
      <c r="E40" s="46">
        <v>35</v>
      </c>
      <c r="F40" s="28">
        <v>78</v>
      </c>
      <c r="G40" s="28">
        <v>4</v>
      </c>
    </row>
    <row r="41" spans="2:7" ht="15.75" customHeight="1" x14ac:dyDescent="0.15">
      <c r="B41" s="118"/>
      <c r="C41" s="161"/>
      <c r="D41" s="18">
        <v>100</v>
      </c>
      <c r="E41" s="68">
        <v>29.9</v>
      </c>
      <c r="F41" s="11">
        <v>66.7</v>
      </c>
      <c r="G41" s="11">
        <v>3.4</v>
      </c>
    </row>
    <row r="42" spans="2:7" ht="15.75" customHeight="1" x14ac:dyDescent="0.15">
      <c r="B42" s="117" t="s">
        <v>854</v>
      </c>
      <c r="C42" s="115" t="s">
        <v>858</v>
      </c>
      <c r="D42" s="17">
        <v>565</v>
      </c>
      <c r="E42" s="69">
        <v>188</v>
      </c>
      <c r="F42" s="10">
        <v>360</v>
      </c>
      <c r="G42" s="10">
        <v>17</v>
      </c>
    </row>
    <row r="43" spans="2:7" ht="15.75" customHeight="1" x14ac:dyDescent="0.15">
      <c r="B43" s="116"/>
      <c r="C43" s="159"/>
      <c r="D43" s="33">
        <v>100</v>
      </c>
      <c r="E43" s="49">
        <v>33.299999999999997</v>
      </c>
      <c r="F43" s="35">
        <v>63.7</v>
      </c>
      <c r="G43" s="35">
        <v>3</v>
      </c>
    </row>
    <row r="44" spans="2:7" ht="15.75" customHeight="1" x14ac:dyDescent="0.15">
      <c r="B44" s="116"/>
      <c r="C44" s="167" t="s">
        <v>181</v>
      </c>
      <c r="D44" s="16">
        <v>2358</v>
      </c>
      <c r="E44" s="46">
        <v>687</v>
      </c>
      <c r="F44" s="28">
        <v>1646</v>
      </c>
      <c r="G44" s="28">
        <v>25</v>
      </c>
    </row>
    <row r="45" spans="2:7" ht="15.75" customHeight="1" x14ac:dyDescent="0.15">
      <c r="B45" s="116"/>
      <c r="C45" s="168"/>
      <c r="D45" s="33">
        <v>100</v>
      </c>
      <c r="E45" s="49">
        <v>29.1</v>
      </c>
      <c r="F45" s="35">
        <v>69.8</v>
      </c>
      <c r="G45" s="35">
        <v>1.1000000000000001</v>
      </c>
    </row>
    <row r="46" spans="2:7" ht="15.75" customHeight="1" x14ac:dyDescent="0.15">
      <c r="B46" s="116"/>
      <c r="C46" s="169" t="s">
        <v>852</v>
      </c>
      <c r="D46" s="16">
        <v>454</v>
      </c>
      <c r="E46" s="46">
        <v>132</v>
      </c>
      <c r="F46" s="28">
        <v>317</v>
      </c>
      <c r="G46" s="28">
        <v>5</v>
      </c>
    </row>
    <row r="47" spans="2:7" ht="15.75" customHeight="1" x14ac:dyDescent="0.15">
      <c r="B47" s="116"/>
      <c r="C47" s="169"/>
      <c r="D47" s="33">
        <v>100</v>
      </c>
      <c r="E47" s="49">
        <v>29.1</v>
      </c>
      <c r="F47" s="35">
        <v>69.8</v>
      </c>
      <c r="G47" s="35">
        <v>1.1000000000000001</v>
      </c>
    </row>
    <row r="48" spans="2:7" ht="15.75" customHeight="1" x14ac:dyDescent="0.15">
      <c r="B48" s="116"/>
      <c r="C48" s="158" t="s">
        <v>43</v>
      </c>
      <c r="D48" s="16">
        <v>805</v>
      </c>
      <c r="E48" s="46">
        <v>227</v>
      </c>
      <c r="F48" s="28">
        <v>563</v>
      </c>
      <c r="G48" s="28">
        <v>15</v>
      </c>
    </row>
    <row r="49" spans="2:7" ht="15.75" customHeight="1" x14ac:dyDescent="0.15">
      <c r="B49" s="116"/>
      <c r="C49" s="160"/>
      <c r="D49" s="33">
        <v>100</v>
      </c>
      <c r="E49" s="49">
        <v>28.2</v>
      </c>
      <c r="F49" s="35">
        <v>69.900000000000006</v>
      </c>
      <c r="G49" s="35">
        <v>1.9</v>
      </c>
    </row>
    <row r="50" spans="2:7" ht="15.75" customHeight="1" x14ac:dyDescent="0.15">
      <c r="B50" s="116"/>
      <c r="C50" s="158" t="s">
        <v>44</v>
      </c>
      <c r="D50" s="16">
        <v>202</v>
      </c>
      <c r="E50" s="46">
        <v>52</v>
      </c>
      <c r="F50" s="28">
        <v>145</v>
      </c>
      <c r="G50" s="28">
        <v>5</v>
      </c>
    </row>
    <row r="51" spans="2:7" ht="15.75" customHeight="1" x14ac:dyDescent="0.15">
      <c r="B51" s="118"/>
      <c r="C51" s="161"/>
      <c r="D51" s="18">
        <v>100</v>
      </c>
      <c r="E51" s="68">
        <v>25.7</v>
      </c>
      <c r="F51" s="11">
        <v>71.8</v>
      </c>
      <c r="G51" s="11">
        <v>2.5</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G9">
    <cfRule type="top10" dxfId="582" priority="1661" rank="1"/>
  </conditionalFormatting>
  <conditionalFormatting sqref="E51:G51">
    <cfRule type="top10" dxfId="581" priority="1662" rank="1"/>
  </conditionalFormatting>
  <conditionalFormatting sqref="E11:G11">
    <cfRule type="top10" dxfId="580" priority="1663" rank="1"/>
  </conditionalFormatting>
  <conditionalFormatting sqref="E13:G13">
    <cfRule type="top10" dxfId="579" priority="1664" rank="1"/>
  </conditionalFormatting>
  <conditionalFormatting sqref="E15:G15">
    <cfRule type="top10" dxfId="578" priority="1665" rank="1"/>
  </conditionalFormatting>
  <conditionalFormatting sqref="E17:G17">
    <cfRule type="top10" dxfId="577" priority="1666" rank="1"/>
  </conditionalFormatting>
  <conditionalFormatting sqref="E19:G19">
    <cfRule type="top10" dxfId="576" priority="1667" rank="1"/>
  </conditionalFormatting>
  <conditionalFormatting sqref="E21:G21">
    <cfRule type="top10" dxfId="575" priority="1668" rank="1"/>
  </conditionalFormatting>
  <conditionalFormatting sqref="E23:G23">
    <cfRule type="top10" dxfId="574" priority="1669" rank="1"/>
  </conditionalFormatting>
  <conditionalFormatting sqref="E25:G25">
    <cfRule type="top10" dxfId="573" priority="1670" rank="1"/>
  </conditionalFormatting>
  <conditionalFormatting sqref="E27:G27">
    <cfRule type="top10" dxfId="572" priority="1671" rank="1"/>
  </conditionalFormatting>
  <conditionalFormatting sqref="E29:G29">
    <cfRule type="top10" dxfId="571" priority="1672" rank="1"/>
  </conditionalFormatting>
  <conditionalFormatting sqref="E31:G31">
    <cfRule type="top10" dxfId="570" priority="1673" rank="1"/>
  </conditionalFormatting>
  <conditionalFormatting sqref="E33:G33">
    <cfRule type="top10" dxfId="569" priority="1674" rank="1"/>
  </conditionalFormatting>
  <conditionalFormatting sqref="E35:G35">
    <cfRule type="top10" dxfId="568" priority="1675" rank="1"/>
  </conditionalFormatting>
  <conditionalFormatting sqref="E37:G37">
    <cfRule type="top10" dxfId="567" priority="1676" rank="1"/>
  </conditionalFormatting>
  <conditionalFormatting sqref="E39:G39">
    <cfRule type="top10" dxfId="566" priority="1677" rank="1"/>
  </conditionalFormatting>
  <conditionalFormatting sqref="E41:G41">
    <cfRule type="top10" dxfId="565" priority="1678" rank="1"/>
  </conditionalFormatting>
  <conditionalFormatting sqref="E43:G43">
    <cfRule type="top10" dxfId="564" priority="1679" rank="1"/>
  </conditionalFormatting>
  <conditionalFormatting sqref="E45:G45">
    <cfRule type="top10" dxfId="563" priority="1680" rank="1"/>
  </conditionalFormatting>
  <conditionalFormatting sqref="E47:G47">
    <cfRule type="top10" dxfId="562" priority="1681" rank="1"/>
  </conditionalFormatting>
  <conditionalFormatting sqref="E49:G49">
    <cfRule type="top10" dxfId="561" priority="1682" rank="1"/>
  </conditionalFormatting>
  <pageMargins left="0.7" right="0.7" top="0.75" bottom="0.75" header="0.3" footer="0.3"/>
  <pageSetup paperSize="9" scale="59" orientation="landscape" r:id="rId1"/>
  <headerFooter>
    <oddFooter>&amp;C&amp;P</oddFooter>
  </headerFooter>
</worksheet>
</file>

<file path=xl/worksheets/sheet2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1"/>
  <sheetViews>
    <sheetView showGridLines="0" topLeftCell="A31"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9" ht="15.75" customHeight="1" x14ac:dyDescent="0.15">
      <c r="B2" s="1" t="s">
        <v>880</v>
      </c>
    </row>
    <row r="3" spans="2:9" ht="15.75" customHeight="1" x14ac:dyDescent="0.15">
      <c r="B3" s="1" t="s">
        <v>786</v>
      </c>
    </row>
    <row r="4" spans="2:9" ht="15.75" customHeight="1" x14ac:dyDescent="0.15">
      <c r="B4" s="1" t="s">
        <v>735</v>
      </c>
    </row>
    <row r="5" spans="2:9" ht="15.75" customHeight="1" x14ac:dyDescent="0.15">
      <c r="B5" s="1" t="s">
        <v>882</v>
      </c>
    </row>
    <row r="6" spans="2:9" ht="4.5" customHeight="1" x14ac:dyDescent="0.15">
      <c r="B6" s="12"/>
      <c r="C6" s="6"/>
      <c r="D6" s="15"/>
      <c r="E6" s="73"/>
      <c r="F6" s="13"/>
      <c r="G6" s="13"/>
      <c r="H6" s="13"/>
      <c r="I6" s="13"/>
    </row>
    <row r="7" spans="2:9" s="2" customFormat="1" ht="118.5" customHeight="1" thickBot="1" x14ac:dyDescent="0.2">
      <c r="B7" s="25"/>
      <c r="C7" s="5" t="s">
        <v>427</v>
      </c>
      <c r="D7" s="19" t="s">
        <v>52</v>
      </c>
      <c r="E7" s="22" t="s">
        <v>859</v>
      </c>
      <c r="F7" s="23" t="s">
        <v>177</v>
      </c>
      <c r="G7" s="23" t="s">
        <v>178</v>
      </c>
      <c r="H7" s="23" t="s">
        <v>179</v>
      </c>
      <c r="I7" s="23" t="s">
        <v>53</v>
      </c>
    </row>
    <row r="8" spans="2:9" ht="15.75" customHeight="1" thickTop="1" x14ac:dyDescent="0.15">
      <c r="B8" s="108" t="s">
        <v>428</v>
      </c>
      <c r="C8" s="109"/>
      <c r="D8" s="16">
        <v>5305</v>
      </c>
      <c r="E8" s="46">
        <v>2712</v>
      </c>
      <c r="F8" s="28">
        <v>1985</v>
      </c>
      <c r="G8" s="28">
        <v>159</v>
      </c>
      <c r="H8" s="28">
        <v>260</v>
      </c>
      <c r="I8" s="28">
        <v>189</v>
      </c>
    </row>
    <row r="9" spans="2:9" ht="15.75" customHeight="1" x14ac:dyDescent="0.15">
      <c r="B9" s="110"/>
      <c r="C9" s="109"/>
      <c r="D9" s="71">
        <v>100</v>
      </c>
      <c r="E9" s="70">
        <v>51.1</v>
      </c>
      <c r="F9" s="36">
        <v>37.4</v>
      </c>
      <c r="G9" s="36">
        <v>3</v>
      </c>
      <c r="H9" s="36">
        <v>4.9000000000000004</v>
      </c>
      <c r="I9" s="36">
        <v>3.6</v>
      </c>
    </row>
    <row r="10" spans="2:9" ht="15.75" customHeight="1" x14ac:dyDescent="0.15">
      <c r="B10" s="117" t="s">
        <v>429</v>
      </c>
      <c r="C10" s="115" t="s">
        <v>2</v>
      </c>
      <c r="D10" s="17">
        <v>1310</v>
      </c>
      <c r="E10" s="69">
        <v>652</v>
      </c>
      <c r="F10" s="10">
        <v>491</v>
      </c>
      <c r="G10" s="10">
        <v>45</v>
      </c>
      <c r="H10" s="10">
        <v>64</v>
      </c>
      <c r="I10" s="10">
        <v>58</v>
      </c>
    </row>
    <row r="11" spans="2:9" ht="15.75" customHeight="1" x14ac:dyDescent="0.15">
      <c r="B11" s="116"/>
      <c r="C11" s="160"/>
      <c r="D11" s="33">
        <v>100</v>
      </c>
      <c r="E11" s="49">
        <v>49.8</v>
      </c>
      <c r="F11" s="35">
        <v>37.5</v>
      </c>
      <c r="G11" s="35">
        <v>3.4</v>
      </c>
      <c r="H11" s="35">
        <v>4.9000000000000004</v>
      </c>
      <c r="I11" s="35">
        <v>4.4000000000000004</v>
      </c>
    </row>
    <row r="12" spans="2:9" ht="15.75" customHeight="1" x14ac:dyDescent="0.15">
      <c r="B12" s="116"/>
      <c r="C12" s="158" t="s">
        <v>3</v>
      </c>
      <c r="D12" s="16">
        <v>3960</v>
      </c>
      <c r="E12" s="46">
        <v>2042</v>
      </c>
      <c r="F12" s="28">
        <v>1480</v>
      </c>
      <c r="G12" s="28">
        <v>114</v>
      </c>
      <c r="H12" s="28">
        <v>194</v>
      </c>
      <c r="I12" s="28">
        <v>130</v>
      </c>
    </row>
    <row r="13" spans="2:9" ht="15.75" customHeight="1" x14ac:dyDescent="0.15">
      <c r="B13" s="118"/>
      <c r="C13" s="161"/>
      <c r="D13" s="18">
        <v>100</v>
      </c>
      <c r="E13" s="68">
        <v>51.6</v>
      </c>
      <c r="F13" s="11">
        <v>37.4</v>
      </c>
      <c r="G13" s="11">
        <v>2.9</v>
      </c>
      <c r="H13" s="11">
        <v>4.9000000000000004</v>
      </c>
      <c r="I13" s="11">
        <v>3.3</v>
      </c>
    </row>
    <row r="14" spans="2:9" ht="15.75" customHeight="1" x14ac:dyDescent="0.15">
      <c r="B14" s="117" t="s">
        <v>4</v>
      </c>
      <c r="C14" s="115" t="s">
        <v>430</v>
      </c>
      <c r="D14" s="17">
        <v>149</v>
      </c>
      <c r="E14" s="69">
        <v>67</v>
      </c>
      <c r="F14" s="10">
        <v>60</v>
      </c>
      <c r="G14" s="10">
        <v>4</v>
      </c>
      <c r="H14" s="10">
        <v>12</v>
      </c>
      <c r="I14" s="10">
        <v>6</v>
      </c>
    </row>
    <row r="15" spans="2:9" ht="15.75" customHeight="1" x14ac:dyDescent="0.15">
      <c r="B15" s="116"/>
      <c r="C15" s="160"/>
      <c r="D15" s="33">
        <v>100</v>
      </c>
      <c r="E15" s="49">
        <v>45</v>
      </c>
      <c r="F15" s="35">
        <v>40.299999999999997</v>
      </c>
      <c r="G15" s="35">
        <v>2.7</v>
      </c>
      <c r="H15" s="35">
        <v>8.1</v>
      </c>
      <c r="I15" s="35">
        <v>4</v>
      </c>
    </row>
    <row r="16" spans="2:9" ht="15.75" customHeight="1" x14ac:dyDescent="0.15">
      <c r="B16" s="116"/>
      <c r="C16" s="158" t="s">
        <v>431</v>
      </c>
      <c r="D16" s="16">
        <v>184</v>
      </c>
      <c r="E16" s="46">
        <v>90</v>
      </c>
      <c r="F16" s="28">
        <v>61</v>
      </c>
      <c r="G16" s="28">
        <v>10</v>
      </c>
      <c r="H16" s="28">
        <v>12</v>
      </c>
      <c r="I16" s="28">
        <v>11</v>
      </c>
    </row>
    <row r="17" spans="2:9" ht="15.75" customHeight="1" x14ac:dyDescent="0.15">
      <c r="B17" s="116"/>
      <c r="C17" s="160"/>
      <c r="D17" s="33">
        <v>100</v>
      </c>
      <c r="E17" s="49">
        <v>48.9</v>
      </c>
      <c r="F17" s="35">
        <v>33.200000000000003</v>
      </c>
      <c r="G17" s="35">
        <v>5.4</v>
      </c>
      <c r="H17" s="35">
        <v>6.5</v>
      </c>
      <c r="I17" s="35">
        <v>6</v>
      </c>
    </row>
    <row r="18" spans="2:9" ht="15.75" customHeight="1" x14ac:dyDescent="0.15">
      <c r="B18" s="116"/>
      <c r="C18" s="158" t="s">
        <v>432</v>
      </c>
      <c r="D18" s="16">
        <v>247</v>
      </c>
      <c r="E18" s="46">
        <v>124</v>
      </c>
      <c r="F18" s="28">
        <v>91</v>
      </c>
      <c r="G18" s="28">
        <v>6</v>
      </c>
      <c r="H18" s="28">
        <v>13</v>
      </c>
      <c r="I18" s="28">
        <v>13</v>
      </c>
    </row>
    <row r="19" spans="2:9" ht="15.75" customHeight="1" x14ac:dyDescent="0.15">
      <c r="B19" s="116"/>
      <c r="C19" s="160"/>
      <c r="D19" s="33">
        <v>100</v>
      </c>
      <c r="E19" s="49">
        <v>50.2</v>
      </c>
      <c r="F19" s="35">
        <v>36.799999999999997</v>
      </c>
      <c r="G19" s="35">
        <v>2.4</v>
      </c>
      <c r="H19" s="35">
        <v>5.3</v>
      </c>
      <c r="I19" s="35">
        <v>5.3</v>
      </c>
    </row>
    <row r="20" spans="2:9" ht="15.75" customHeight="1" x14ac:dyDescent="0.15">
      <c r="B20" s="116"/>
      <c r="C20" s="158" t="s">
        <v>433</v>
      </c>
      <c r="D20" s="16">
        <v>454</v>
      </c>
      <c r="E20" s="46">
        <v>237</v>
      </c>
      <c r="F20" s="28">
        <v>155</v>
      </c>
      <c r="G20" s="28">
        <v>18</v>
      </c>
      <c r="H20" s="28">
        <v>30</v>
      </c>
      <c r="I20" s="28">
        <v>14</v>
      </c>
    </row>
    <row r="21" spans="2:9" ht="15.75" customHeight="1" x14ac:dyDescent="0.15">
      <c r="B21" s="116"/>
      <c r="C21" s="160"/>
      <c r="D21" s="33">
        <v>100</v>
      </c>
      <c r="E21" s="49">
        <v>52.2</v>
      </c>
      <c r="F21" s="35">
        <v>34.1</v>
      </c>
      <c r="G21" s="35">
        <v>4</v>
      </c>
      <c r="H21" s="35">
        <v>6.6</v>
      </c>
      <c r="I21" s="35">
        <v>3.1</v>
      </c>
    </row>
    <row r="22" spans="2:9" ht="15.75" customHeight="1" x14ac:dyDescent="0.15">
      <c r="B22" s="116"/>
      <c r="C22" s="158" t="s">
        <v>434</v>
      </c>
      <c r="D22" s="16">
        <v>1021</v>
      </c>
      <c r="E22" s="46">
        <v>511</v>
      </c>
      <c r="F22" s="28">
        <v>383</v>
      </c>
      <c r="G22" s="28">
        <v>30</v>
      </c>
      <c r="H22" s="28">
        <v>54</v>
      </c>
      <c r="I22" s="28">
        <v>43</v>
      </c>
    </row>
    <row r="23" spans="2:9" ht="15.75" customHeight="1" x14ac:dyDescent="0.15">
      <c r="B23" s="116"/>
      <c r="C23" s="159"/>
      <c r="D23" s="33">
        <v>100</v>
      </c>
      <c r="E23" s="49">
        <v>50</v>
      </c>
      <c r="F23" s="35">
        <v>37.5</v>
      </c>
      <c r="G23" s="35">
        <v>2.9</v>
      </c>
      <c r="H23" s="35">
        <v>5.3</v>
      </c>
      <c r="I23" s="35">
        <v>4.2</v>
      </c>
    </row>
    <row r="24" spans="2:9" ht="15.75" customHeight="1" x14ac:dyDescent="0.15">
      <c r="B24" s="116"/>
      <c r="C24" s="160" t="s">
        <v>435</v>
      </c>
      <c r="D24" s="16">
        <v>1668</v>
      </c>
      <c r="E24" s="46">
        <v>855</v>
      </c>
      <c r="F24" s="28">
        <v>652</v>
      </c>
      <c r="G24" s="28">
        <v>51</v>
      </c>
      <c r="H24" s="28">
        <v>57</v>
      </c>
      <c r="I24" s="28">
        <v>53</v>
      </c>
    </row>
    <row r="25" spans="2:9" ht="15.75" customHeight="1" x14ac:dyDescent="0.15">
      <c r="B25" s="116"/>
      <c r="C25" s="160"/>
      <c r="D25" s="33">
        <v>100</v>
      </c>
      <c r="E25" s="49">
        <v>51.3</v>
      </c>
      <c r="F25" s="35">
        <v>39.1</v>
      </c>
      <c r="G25" s="35">
        <v>3.1</v>
      </c>
      <c r="H25" s="35">
        <v>3.4</v>
      </c>
      <c r="I25" s="35">
        <v>3.2</v>
      </c>
    </row>
    <row r="26" spans="2:9" ht="15.75" customHeight="1" x14ac:dyDescent="0.15">
      <c r="B26" s="116"/>
      <c r="C26" s="158" t="s">
        <v>436</v>
      </c>
      <c r="D26" s="16">
        <v>1492</v>
      </c>
      <c r="E26" s="46">
        <v>786</v>
      </c>
      <c r="F26" s="28">
        <v>543</v>
      </c>
      <c r="G26" s="28">
        <v>39</v>
      </c>
      <c r="H26" s="28">
        <v>77</v>
      </c>
      <c r="I26" s="28">
        <v>47</v>
      </c>
    </row>
    <row r="27" spans="2:9" ht="15.75" customHeight="1" x14ac:dyDescent="0.15">
      <c r="B27" s="118"/>
      <c r="C27" s="161"/>
      <c r="D27" s="18">
        <v>100</v>
      </c>
      <c r="E27" s="68">
        <v>52.7</v>
      </c>
      <c r="F27" s="11">
        <v>36.4</v>
      </c>
      <c r="G27" s="11">
        <v>2.6</v>
      </c>
      <c r="H27" s="11">
        <v>5.2</v>
      </c>
      <c r="I27" s="11">
        <v>3.2</v>
      </c>
    </row>
    <row r="28" spans="2:9" ht="15.75" customHeight="1" x14ac:dyDescent="0.15">
      <c r="B28" s="117" t="s">
        <v>478</v>
      </c>
      <c r="C28" s="115" t="s">
        <v>18</v>
      </c>
      <c r="D28" s="17">
        <v>704</v>
      </c>
      <c r="E28" s="69">
        <v>309</v>
      </c>
      <c r="F28" s="10">
        <v>264</v>
      </c>
      <c r="G28" s="10">
        <v>31</v>
      </c>
      <c r="H28" s="10">
        <v>74</v>
      </c>
      <c r="I28" s="10">
        <v>26</v>
      </c>
    </row>
    <row r="29" spans="2:9" ht="15.75" customHeight="1" x14ac:dyDescent="0.15">
      <c r="B29" s="116"/>
      <c r="C29" s="159"/>
      <c r="D29" s="33">
        <v>100</v>
      </c>
      <c r="E29" s="49">
        <v>43.9</v>
      </c>
      <c r="F29" s="35">
        <v>37.5</v>
      </c>
      <c r="G29" s="35">
        <v>4.4000000000000004</v>
      </c>
      <c r="H29" s="35">
        <v>10.5</v>
      </c>
      <c r="I29" s="35">
        <v>3.7</v>
      </c>
    </row>
    <row r="30" spans="2:9" ht="15.75" customHeight="1" x14ac:dyDescent="0.15">
      <c r="B30" s="116"/>
      <c r="C30" s="158" t="s">
        <v>19</v>
      </c>
      <c r="D30" s="16">
        <v>931</v>
      </c>
      <c r="E30" s="46">
        <v>419</v>
      </c>
      <c r="F30" s="28">
        <v>376</v>
      </c>
      <c r="G30" s="28">
        <v>40</v>
      </c>
      <c r="H30" s="28">
        <v>63</v>
      </c>
      <c r="I30" s="28">
        <v>33</v>
      </c>
    </row>
    <row r="31" spans="2:9" ht="15.75" customHeight="1" x14ac:dyDescent="0.15">
      <c r="B31" s="116"/>
      <c r="C31" s="159"/>
      <c r="D31" s="33">
        <v>100</v>
      </c>
      <c r="E31" s="49">
        <v>45</v>
      </c>
      <c r="F31" s="35">
        <v>40.4</v>
      </c>
      <c r="G31" s="35">
        <v>4.3</v>
      </c>
      <c r="H31" s="35">
        <v>6.8</v>
      </c>
      <c r="I31" s="35">
        <v>3.5</v>
      </c>
    </row>
    <row r="32" spans="2:9" ht="15.75" customHeight="1" x14ac:dyDescent="0.15">
      <c r="B32" s="116"/>
      <c r="C32" s="160" t="s">
        <v>20</v>
      </c>
      <c r="D32" s="16">
        <v>1455</v>
      </c>
      <c r="E32" s="46">
        <v>710</v>
      </c>
      <c r="F32" s="28">
        <v>608</v>
      </c>
      <c r="G32" s="28">
        <v>33</v>
      </c>
      <c r="H32" s="28">
        <v>63</v>
      </c>
      <c r="I32" s="28">
        <v>41</v>
      </c>
    </row>
    <row r="33" spans="2:9" ht="15.75" customHeight="1" x14ac:dyDescent="0.15">
      <c r="B33" s="116"/>
      <c r="C33" s="160"/>
      <c r="D33" s="33">
        <v>100</v>
      </c>
      <c r="E33" s="49">
        <v>48.8</v>
      </c>
      <c r="F33" s="35">
        <v>41.8</v>
      </c>
      <c r="G33" s="35">
        <v>2.2999999999999998</v>
      </c>
      <c r="H33" s="35">
        <v>4.3</v>
      </c>
      <c r="I33" s="35">
        <v>2.8</v>
      </c>
    </row>
    <row r="34" spans="2:9" ht="15.75" customHeight="1" x14ac:dyDescent="0.15">
      <c r="B34" s="116"/>
      <c r="C34" s="158" t="s">
        <v>21</v>
      </c>
      <c r="D34" s="16">
        <v>1102</v>
      </c>
      <c r="E34" s="46">
        <v>617</v>
      </c>
      <c r="F34" s="28">
        <v>399</v>
      </c>
      <c r="G34" s="28">
        <v>18</v>
      </c>
      <c r="H34" s="28">
        <v>27</v>
      </c>
      <c r="I34" s="28">
        <v>41</v>
      </c>
    </row>
    <row r="35" spans="2:9" ht="15.75" customHeight="1" x14ac:dyDescent="0.15">
      <c r="B35" s="116"/>
      <c r="C35" s="160"/>
      <c r="D35" s="33">
        <v>100</v>
      </c>
      <c r="E35" s="49">
        <v>56</v>
      </c>
      <c r="F35" s="35">
        <v>36.200000000000003</v>
      </c>
      <c r="G35" s="35">
        <v>1.6</v>
      </c>
      <c r="H35" s="35">
        <v>2.5</v>
      </c>
      <c r="I35" s="35">
        <v>3.7</v>
      </c>
    </row>
    <row r="36" spans="2:9" ht="15.75" customHeight="1" x14ac:dyDescent="0.15">
      <c r="B36" s="116"/>
      <c r="C36" s="158" t="s">
        <v>22</v>
      </c>
      <c r="D36" s="16">
        <v>564</v>
      </c>
      <c r="E36" s="46">
        <v>321</v>
      </c>
      <c r="F36" s="28">
        <v>196</v>
      </c>
      <c r="G36" s="28">
        <v>14</v>
      </c>
      <c r="H36" s="28">
        <v>12</v>
      </c>
      <c r="I36" s="28">
        <v>21</v>
      </c>
    </row>
    <row r="37" spans="2:9" ht="15.75" customHeight="1" x14ac:dyDescent="0.15">
      <c r="B37" s="116"/>
      <c r="C37" s="159"/>
      <c r="D37" s="33">
        <v>100</v>
      </c>
      <c r="E37" s="49">
        <v>56.9</v>
      </c>
      <c r="F37" s="35">
        <v>34.799999999999997</v>
      </c>
      <c r="G37" s="35">
        <v>2.5</v>
      </c>
      <c r="H37" s="35">
        <v>2.1</v>
      </c>
      <c r="I37" s="35">
        <v>3.7</v>
      </c>
    </row>
    <row r="38" spans="2:9" ht="15.75" customHeight="1" x14ac:dyDescent="0.15">
      <c r="B38" s="116"/>
      <c r="C38" s="158" t="s">
        <v>23</v>
      </c>
      <c r="D38" s="16">
        <v>345</v>
      </c>
      <c r="E38" s="46">
        <v>219</v>
      </c>
      <c r="F38" s="28">
        <v>86</v>
      </c>
      <c r="G38" s="28">
        <v>16</v>
      </c>
      <c r="H38" s="28">
        <v>11</v>
      </c>
      <c r="I38" s="28">
        <v>13</v>
      </c>
    </row>
    <row r="39" spans="2:9" ht="15.75" customHeight="1" x14ac:dyDescent="0.15">
      <c r="B39" s="116"/>
      <c r="C39" s="159"/>
      <c r="D39" s="33">
        <v>100</v>
      </c>
      <c r="E39" s="49">
        <v>63.5</v>
      </c>
      <c r="F39" s="35">
        <v>24.9</v>
      </c>
      <c r="G39" s="35">
        <v>4.5999999999999996</v>
      </c>
      <c r="H39" s="35">
        <v>3.2</v>
      </c>
      <c r="I39" s="35">
        <v>3.8</v>
      </c>
    </row>
    <row r="40" spans="2:9" ht="15.75" customHeight="1" x14ac:dyDescent="0.15">
      <c r="B40" s="116"/>
      <c r="C40" s="160" t="s">
        <v>24</v>
      </c>
      <c r="D40" s="16">
        <v>145</v>
      </c>
      <c r="E40" s="46">
        <v>93</v>
      </c>
      <c r="F40" s="28">
        <v>33</v>
      </c>
      <c r="G40" s="28">
        <v>4</v>
      </c>
      <c r="H40" s="28">
        <v>5</v>
      </c>
      <c r="I40" s="28">
        <v>10</v>
      </c>
    </row>
    <row r="41" spans="2:9" ht="15.75" customHeight="1" x14ac:dyDescent="0.15">
      <c r="B41" s="118"/>
      <c r="C41" s="161"/>
      <c r="D41" s="18">
        <v>100</v>
      </c>
      <c r="E41" s="68">
        <v>64.099999999999994</v>
      </c>
      <c r="F41" s="11">
        <v>22.8</v>
      </c>
      <c r="G41" s="11">
        <v>2.8</v>
      </c>
      <c r="H41" s="11">
        <v>3.4</v>
      </c>
      <c r="I41" s="11">
        <v>6.9</v>
      </c>
    </row>
    <row r="42" spans="2:9" ht="15.75" customHeight="1" x14ac:dyDescent="0.15">
      <c r="B42" s="117" t="s">
        <v>854</v>
      </c>
      <c r="C42" s="115" t="s">
        <v>858</v>
      </c>
      <c r="D42" s="17">
        <v>643</v>
      </c>
      <c r="E42" s="69">
        <v>295</v>
      </c>
      <c r="F42" s="10">
        <v>240</v>
      </c>
      <c r="G42" s="10">
        <v>28</v>
      </c>
      <c r="H42" s="10">
        <v>54</v>
      </c>
      <c r="I42" s="10">
        <v>26</v>
      </c>
    </row>
    <row r="43" spans="2:9" ht="15.75" customHeight="1" x14ac:dyDescent="0.15">
      <c r="B43" s="116"/>
      <c r="C43" s="159"/>
      <c r="D43" s="33">
        <v>100</v>
      </c>
      <c r="E43" s="49">
        <v>45.9</v>
      </c>
      <c r="F43" s="35">
        <v>37.299999999999997</v>
      </c>
      <c r="G43" s="35">
        <v>4.4000000000000004</v>
      </c>
      <c r="H43" s="35">
        <v>8.4</v>
      </c>
      <c r="I43" s="35">
        <v>4</v>
      </c>
    </row>
    <row r="44" spans="2:9" ht="15.75" customHeight="1" x14ac:dyDescent="0.15">
      <c r="B44" s="116"/>
      <c r="C44" s="167" t="s">
        <v>181</v>
      </c>
      <c r="D44" s="16">
        <v>2565</v>
      </c>
      <c r="E44" s="46">
        <v>1409</v>
      </c>
      <c r="F44" s="28">
        <v>970</v>
      </c>
      <c r="G44" s="28">
        <v>49</v>
      </c>
      <c r="H44" s="28">
        <v>78</v>
      </c>
      <c r="I44" s="28">
        <v>59</v>
      </c>
    </row>
    <row r="45" spans="2:9" ht="15.75" customHeight="1" x14ac:dyDescent="0.15">
      <c r="B45" s="116"/>
      <c r="C45" s="168"/>
      <c r="D45" s="33">
        <v>100</v>
      </c>
      <c r="E45" s="49">
        <v>54.9</v>
      </c>
      <c r="F45" s="35">
        <v>37.799999999999997</v>
      </c>
      <c r="G45" s="35">
        <v>1.9</v>
      </c>
      <c r="H45" s="35">
        <v>3</v>
      </c>
      <c r="I45" s="35">
        <v>2.2999999999999998</v>
      </c>
    </row>
    <row r="46" spans="2:9" ht="15.75" customHeight="1" x14ac:dyDescent="0.15">
      <c r="B46" s="116"/>
      <c r="C46" s="169" t="s">
        <v>852</v>
      </c>
      <c r="D46" s="16">
        <v>515</v>
      </c>
      <c r="E46" s="46">
        <v>263</v>
      </c>
      <c r="F46" s="28">
        <v>201</v>
      </c>
      <c r="G46" s="28">
        <v>12</v>
      </c>
      <c r="H46" s="28">
        <v>25</v>
      </c>
      <c r="I46" s="28">
        <v>14</v>
      </c>
    </row>
    <row r="47" spans="2:9" ht="15.75" customHeight="1" x14ac:dyDescent="0.15">
      <c r="B47" s="116"/>
      <c r="C47" s="169"/>
      <c r="D47" s="33">
        <v>100</v>
      </c>
      <c r="E47" s="49">
        <v>51.1</v>
      </c>
      <c r="F47" s="35">
        <v>39</v>
      </c>
      <c r="G47" s="35">
        <v>2.2999999999999998</v>
      </c>
      <c r="H47" s="35">
        <v>4.9000000000000004</v>
      </c>
      <c r="I47" s="35">
        <v>2.7</v>
      </c>
    </row>
    <row r="48" spans="2:9" ht="15.75" customHeight="1" x14ac:dyDescent="0.15">
      <c r="B48" s="116"/>
      <c r="C48" s="158" t="s">
        <v>43</v>
      </c>
      <c r="D48" s="16">
        <v>926</v>
      </c>
      <c r="E48" s="46">
        <v>445</v>
      </c>
      <c r="F48" s="28">
        <v>356</v>
      </c>
      <c r="G48" s="28">
        <v>40</v>
      </c>
      <c r="H48" s="28">
        <v>48</v>
      </c>
      <c r="I48" s="28">
        <v>37</v>
      </c>
    </row>
    <row r="49" spans="2:9" ht="15.75" customHeight="1" x14ac:dyDescent="0.15">
      <c r="B49" s="116"/>
      <c r="C49" s="160"/>
      <c r="D49" s="33">
        <v>100</v>
      </c>
      <c r="E49" s="49">
        <v>48.1</v>
      </c>
      <c r="F49" s="35">
        <v>38.4</v>
      </c>
      <c r="G49" s="35">
        <v>4.3</v>
      </c>
      <c r="H49" s="35">
        <v>5.2</v>
      </c>
      <c r="I49" s="35">
        <v>4</v>
      </c>
    </row>
    <row r="50" spans="2:9" ht="15.75" customHeight="1" x14ac:dyDescent="0.15">
      <c r="B50" s="116"/>
      <c r="C50" s="158" t="s">
        <v>44</v>
      </c>
      <c r="D50" s="16">
        <v>261</v>
      </c>
      <c r="E50" s="46">
        <v>148</v>
      </c>
      <c r="F50" s="28">
        <v>73</v>
      </c>
      <c r="G50" s="28">
        <v>17</v>
      </c>
      <c r="H50" s="28">
        <v>17</v>
      </c>
      <c r="I50" s="28">
        <v>6</v>
      </c>
    </row>
    <row r="51" spans="2:9" ht="15.75" customHeight="1" x14ac:dyDescent="0.15">
      <c r="B51" s="118"/>
      <c r="C51" s="161"/>
      <c r="D51" s="18">
        <v>100</v>
      </c>
      <c r="E51" s="68">
        <v>56.7</v>
      </c>
      <c r="F51" s="11">
        <v>28</v>
      </c>
      <c r="G51" s="11">
        <v>6.5</v>
      </c>
      <c r="H51" s="11">
        <v>6.5</v>
      </c>
      <c r="I51" s="11">
        <v>2.2999999999999998</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I9">
    <cfRule type="top10" dxfId="560" priority="1683" rank="1"/>
  </conditionalFormatting>
  <conditionalFormatting sqref="E51:I51">
    <cfRule type="top10" dxfId="559" priority="1684" rank="1"/>
  </conditionalFormatting>
  <conditionalFormatting sqref="E11:I11">
    <cfRule type="top10" dxfId="558" priority="1685" rank="1"/>
  </conditionalFormatting>
  <conditionalFormatting sqref="E13:I13">
    <cfRule type="top10" dxfId="557" priority="1686" rank="1"/>
  </conditionalFormatting>
  <conditionalFormatting sqref="E15:I15">
    <cfRule type="top10" dxfId="556" priority="1687" rank="1"/>
  </conditionalFormatting>
  <conditionalFormatting sqref="E17:I17">
    <cfRule type="top10" dxfId="555" priority="1688" rank="1"/>
  </conditionalFormatting>
  <conditionalFormatting sqref="E19:I19">
    <cfRule type="top10" dxfId="554" priority="1689" rank="1"/>
  </conditionalFormatting>
  <conditionalFormatting sqref="E21:I21">
    <cfRule type="top10" dxfId="553" priority="1690" rank="1"/>
  </conditionalFormatting>
  <conditionalFormatting sqref="E23:I23">
    <cfRule type="top10" dxfId="552" priority="1691" rank="1"/>
  </conditionalFormatting>
  <conditionalFormatting sqref="E25:I25">
    <cfRule type="top10" dxfId="551" priority="1692" rank="1"/>
  </conditionalFormatting>
  <conditionalFormatting sqref="E27:I27">
    <cfRule type="top10" dxfId="550" priority="1693" rank="1"/>
  </conditionalFormatting>
  <conditionalFormatting sqref="E29:I29">
    <cfRule type="top10" dxfId="549" priority="1694" rank="1"/>
  </conditionalFormatting>
  <conditionalFormatting sqref="E31:I31">
    <cfRule type="top10" dxfId="548" priority="1695" rank="1"/>
  </conditionalFormatting>
  <conditionalFormatting sqref="E33:I33">
    <cfRule type="top10" dxfId="547" priority="1696" rank="1"/>
  </conditionalFormatting>
  <conditionalFormatting sqref="E35:I35">
    <cfRule type="top10" dxfId="546" priority="1697" rank="1"/>
  </conditionalFormatting>
  <conditionalFormatting sqref="E37:I37">
    <cfRule type="top10" dxfId="545" priority="1698" rank="1"/>
  </conditionalFormatting>
  <conditionalFormatting sqref="E39:I39">
    <cfRule type="top10" dxfId="544" priority="1699" rank="1"/>
  </conditionalFormatting>
  <conditionalFormatting sqref="E41:I41">
    <cfRule type="top10" dxfId="543" priority="1700" rank="1"/>
  </conditionalFormatting>
  <conditionalFormatting sqref="E43:I43">
    <cfRule type="top10" dxfId="542" priority="1701" rank="1"/>
  </conditionalFormatting>
  <conditionalFormatting sqref="E45:I45">
    <cfRule type="top10" dxfId="541" priority="1702" rank="1"/>
  </conditionalFormatting>
  <conditionalFormatting sqref="E47:I47">
    <cfRule type="top10" dxfId="540" priority="1703" rank="1"/>
  </conditionalFormatting>
  <conditionalFormatting sqref="E49:I49">
    <cfRule type="top10" dxfId="539" priority="1704" rank="1"/>
  </conditionalFormatting>
  <pageMargins left="0.7" right="0.7" top="0.75" bottom="0.75" header="0.3" footer="0.3"/>
  <pageSetup paperSize="9" scale="59" orientation="landscape" r:id="rId1"/>
  <headerFooter>
    <oddFooter>&amp;C&amp;P</oddFooter>
  </headerFooter>
</worksheet>
</file>

<file path=xl/worksheets/sheet2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51"/>
  <sheetViews>
    <sheetView showGridLines="0" topLeftCell="A4"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0" ht="15.75" customHeight="1" x14ac:dyDescent="0.15">
      <c r="B2" s="1" t="s">
        <v>880</v>
      </c>
    </row>
    <row r="3" spans="2:10" ht="15.75" customHeight="1" x14ac:dyDescent="0.15">
      <c r="B3" s="1" t="s">
        <v>786</v>
      </c>
    </row>
    <row r="4" spans="2:10" ht="15.75" customHeight="1" x14ac:dyDescent="0.15">
      <c r="B4" s="1" t="s">
        <v>889</v>
      </c>
    </row>
    <row r="5" spans="2:10" ht="15.75" customHeight="1" x14ac:dyDescent="0.15">
      <c r="B5" s="1" t="s">
        <v>883</v>
      </c>
    </row>
    <row r="6" spans="2:10" ht="4.5" customHeight="1" x14ac:dyDescent="0.15">
      <c r="B6" s="12"/>
      <c r="C6" s="6"/>
      <c r="D6" s="15"/>
      <c r="E6" s="73"/>
      <c r="F6" s="13"/>
      <c r="G6" s="13"/>
      <c r="H6" s="13"/>
      <c r="I6" s="13"/>
      <c r="J6" s="13"/>
    </row>
    <row r="7" spans="2:10" s="2" customFormat="1" ht="118.5" customHeight="1" thickBot="1" x14ac:dyDescent="0.2">
      <c r="B7" s="25"/>
      <c r="C7" s="5" t="s">
        <v>427</v>
      </c>
      <c r="D7" s="19" t="s">
        <v>52</v>
      </c>
      <c r="E7" s="22" t="s">
        <v>860</v>
      </c>
      <c r="F7" s="23" t="s">
        <v>100</v>
      </c>
      <c r="G7" s="23" t="s">
        <v>101</v>
      </c>
      <c r="H7" s="23" t="s">
        <v>28</v>
      </c>
      <c r="I7" s="23" t="s">
        <v>102</v>
      </c>
      <c r="J7" s="23" t="s">
        <v>53</v>
      </c>
    </row>
    <row r="8" spans="2:10" ht="15.75" customHeight="1" thickTop="1" x14ac:dyDescent="0.15">
      <c r="B8" s="108" t="s">
        <v>428</v>
      </c>
      <c r="C8" s="109"/>
      <c r="D8" s="16">
        <v>4697</v>
      </c>
      <c r="E8" s="46">
        <v>2135</v>
      </c>
      <c r="F8" s="28">
        <v>2017</v>
      </c>
      <c r="G8" s="28">
        <v>381</v>
      </c>
      <c r="H8" s="28">
        <v>96</v>
      </c>
      <c r="I8" s="28">
        <v>28</v>
      </c>
      <c r="J8" s="28">
        <v>40</v>
      </c>
    </row>
    <row r="9" spans="2:10" ht="15.75" customHeight="1" x14ac:dyDescent="0.15">
      <c r="B9" s="110"/>
      <c r="C9" s="109"/>
      <c r="D9" s="71">
        <v>100</v>
      </c>
      <c r="E9" s="70">
        <v>45.5</v>
      </c>
      <c r="F9" s="36">
        <v>42.9</v>
      </c>
      <c r="G9" s="36">
        <v>8.1</v>
      </c>
      <c r="H9" s="36">
        <v>2</v>
      </c>
      <c r="I9" s="36">
        <v>0.6</v>
      </c>
      <c r="J9" s="36">
        <v>0.9</v>
      </c>
    </row>
    <row r="10" spans="2:10" ht="15.75" customHeight="1" x14ac:dyDescent="0.15">
      <c r="B10" s="117" t="s">
        <v>429</v>
      </c>
      <c r="C10" s="115" t="s">
        <v>2</v>
      </c>
      <c r="D10" s="17">
        <v>1143</v>
      </c>
      <c r="E10" s="69">
        <v>488</v>
      </c>
      <c r="F10" s="10">
        <v>496</v>
      </c>
      <c r="G10" s="10">
        <v>115</v>
      </c>
      <c r="H10" s="10">
        <v>21</v>
      </c>
      <c r="I10" s="10">
        <v>9</v>
      </c>
      <c r="J10" s="10">
        <v>14</v>
      </c>
    </row>
    <row r="11" spans="2:10" ht="15.75" customHeight="1" x14ac:dyDescent="0.15">
      <c r="B11" s="116"/>
      <c r="C11" s="160"/>
      <c r="D11" s="33">
        <v>100</v>
      </c>
      <c r="E11" s="49">
        <v>42.7</v>
      </c>
      <c r="F11" s="35">
        <v>43.4</v>
      </c>
      <c r="G11" s="35">
        <v>10.1</v>
      </c>
      <c r="H11" s="35">
        <v>1.8</v>
      </c>
      <c r="I11" s="35">
        <v>0.8</v>
      </c>
      <c r="J11" s="35">
        <v>1.2</v>
      </c>
    </row>
    <row r="12" spans="2:10" ht="15.75" customHeight="1" x14ac:dyDescent="0.15">
      <c r="B12" s="116"/>
      <c r="C12" s="158" t="s">
        <v>3</v>
      </c>
      <c r="D12" s="16">
        <v>3522</v>
      </c>
      <c r="E12" s="46">
        <v>1632</v>
      </c>
      <c r="F12" s="28">
        <v>1506</v>
      </c>
      <c r="G12" s="28">
        <v>264</v>
      </c>
      <c r="H12" s="28">
        <v>75</v>
      </c>
      <c r="I12" s="28">
        <v>19</v>
      </c>
      <c r="J12" s="28">
        <v>26</v>
      </c>
    </row>
    <row r="13" spans="2:10" ht="15.75" customHeight="1" x14ac:dyDescent="0.15">
      <c r="B13" s="118"/>
      <c r="C13" s="161"/>
      <c r="D13" s="18">
        <v>100</v>
      </c>
      <c r="E13" s="68">
        <v>46.3</v>
      </c>
      <c r="F13" s="11">
        <v>42.8</v>
      </c>
      <c r="G13" s="11">
        <v>7.5</v>
      </c>
      <c r="H13" s="11">
        <v>2.1</v>
      </c>
      <c r="I13" s="11">
        <v>0.5</v>
      </c>
      <c r="J13" s="11">
        <v>0.7</v>
      </c>
    </row>
    <row r="14" spans="2:10" ht="15.75" customHeight="1" x14ac:dyDescent="0.15">
      <c r="B14" s="117" t="s">
        <v>4</v>
      </c>
      <c r="C14" s="115" t="s">
        <v>430</v>
      </c>
      <c r="D14" s="17">
        <v>127</v>
      </c>
      <c r="E14" s="69">
        <v>46</v>
      </c>
      <c r="F14" s="10">
        <v>67</v>
      </c>
      <c r="G14" s="10">
        <v>10</v>
      </c>
      <c r="H14" s="10">
        <v>2</v>
      </c>
      <c r="I14" s="10">
        <v>1</v>
      </c>
      <c r="J14" s="10">
        <v>1</v>
      </c>
    </row>
    <row r="15" spans="2:10" ht="15.75" customHeight="1" x14ac:dyDescent="0.15">
      <c r="B15" s="116"/>
      <c r="C15" s="160"/>
      <c r="D15" s="33">
        <v>100</v>
      </c>
      <c r="E15" s="49">
        <v>36.200000000000003</v>
      </c>
      <c r="F15" s="35">
        <v>52.8</v>
      </c>
      <c r="G15" s="35">
        <v>7.9</v>
      </c>
      <c r="H15" s="35">
        <v>1.6</v>
      </c>
      <c r="I15" s="35">
        <v>0.8</v>
      </c>
      <c r="J15" s="35">
        <v>0.8</v>
      </c>
    </row>
    <row r="16" spans="2:10" ht="15.75" customHeight="1" x14ac:dyDescent="0.15">
      <c r="B16" s="116"/>
      <c r="C16" s="158" t="s">
        <v>431</v>
      </c>
      <c r="D16" s="16">
        <v>151</v>
      </c>
      <c r="E16" s="46">
        <v>60</v>
      </c>
      <c r="F16" s="28">
        <v>61</v>
      </c>
      <c r="G16" s="28">
        <v>21</v>
      </c>
      <c r="H16" s="28">
        <v>5</v>
      </c>
      <c r="I16" s="28">
        <v>3</v>
      </c>
      <c r="J16" s="28">
        <v>1</v>
      </c>
    </row>
    <row r="17" spans="2:10" ht="15.75" customHeight="1" x14ac:dyDescent="0.15">
      <c r="B17" s="116"/>
      <c r="C17" s="160"/>
      <c r="D17" s="33">
        <v>100</v>
      </c>
      <c r="E17" s="49">
        <v>39.700000000000003</v>
      </c>
      <c r="F17" s="35">
        <v>40.4</v>
      </c>
      <c r="G17" s="35">
        <v>13.9</v>
      </c>
      <c r="H17" s="35">
        <v>3.3</v>
      </c>
      <c r="I17" s="35">
        <v>2</v>
      </c>
      <c r="J17" s="35">
        <v>0.7</v>
      </c>
    </row>
    <row r="18" spans="2:10" ht="15.75" customHeight="1" x14ac:dyDescent="0.15">
      <c r="B18" s="116"/>
      <c r="C18" s="158" t="s">
        <v>432</v>
      </c>
      <c r="D18" s="16">
        <v>215</v>
      </c>
      <c r="E18" s="46">
        <v>87</v>
      </c>
      <c r="F18" s="28">
        <v>102</v>
      </c>
      <c r="G18" s="28">
        <v>20</v>
      </c>
      <c r="H18" s="28">
        <v>5</v>
      </c>
      <c r="I18" s="28">
        <v>1</v>
      </c>
      <c r="J18" s="28">
        <v>0</v>
      </c>
    </row>
    <row r="19" spans="2:10" ht="15.75" customHeight="1" x14ac:dyDescent="0.15">
      <c r="B19" s="116"/>
      <c r="C19" s="160"/>
      <c r="D19" s="33">
        <v>100</v>
      </c>
      <c r="E19" s="49">
        <v>40.5</v>
      </c>
      <c r="F19" s="35">
        <v>47.4</v>
      </c>
      <c r="G19" s="35">
        <v>9.3000000000000007</v>
      </c>
      <c r="H19" s="35">
        <v>2.2999999999999998</v>
      </c>
      <c r="I19" s="35">
        <v>0.5</v>
      </c>
      <c r="J19" s="35">
        <v>0</v>
      </c>
    </row>
    <row r="20" spans="2:10" ht="15.75" customHeight="1" x14ac:dyDescent="0.15">
      <c r="B20" s="116"/>
      <c r="C20" s="158" t="s">
        <v>433</v>
      </c>
      <c r="D20" s="16">
        <v>392</v>
      </c>
      <c r="E20" s="46">
        <v>191</v>
      </c>
      <c r="F20" s="28">
        <v>152</v>
      </c>
      <c r="G20" s="28">
        <v>31</v>
      </c>
      <c r="H20" s="28">
        <v>9</v>
      </c>
      <c r="I20" s="28">
        <v>2</v>
      </c>
      <c r="J20" s="28">
        <v>7</v>
      </c>
    </row>
    <row r="21" spans="2:10" ht="15.75" customHeight="1" x14ac:dyDescent="0.15">
      <c r="B21" s="116"/>
      <c r="C21" s="160"/>
      <c r="D21" s="33">
        <v>100</v>
      </c>
      <c r="E21" s="49">
        <v>48.7</v>
      </c>
      <c r="F21" s="35">
        <v>38.799999999999997</v>
      </c>
      <c r="G21" s="35">
        <v>7.9</v>
      </c>
      <c r="H21" s="35">
        <v>2.2999999999999998</v>
      </c>
      <c r="I21" s="35">
        <v>0.5</v>
      </c>
      <c r="J21" s="35">
        <v>1.8</v>
      </c>
    </row>
    <row r="22" spans="2:10" ht="15.75" customHeight="1" x14ac:dyDescent="0.15">
      <c r="B22" s="116"/>
      <c r="C22" s="158" t="s">
        <v>434</v>
      </c>
      <c r="D22" s="16">
        <v>894</v>
      </c>
      <c r="E22" s="46">
        <v>410</v>
      </c>
      <c r="F22" s="28">
        <v>366</v>
      </c>
      <c r="G22" s="28">
        <v>78</v>
      </c>
      <c r="H22" s="28">
        <v>26</v>
      </c>
      <c r="I22" s="28">
        <v>4</v>
      </c>
      <c r="J22" s="28">
        <v>10</v>
      </c>
    </row>
    <row r="23" spans="2:10" ht="15.75" customHeight="1" x14ac:dyDescent="0.15">
      <c r="B23" s="116"/>
      <c r="C23" s="159"/>
      <c r="D23" s="33">
        <v>100</v>
      </c>
      <c r="E23" s="49">
        <v>45.9</v>
      </c>
      <c r="F23" s="35">
        <v>40.9</v>
      </c>
      <c r="G23" s="35">
        <v>8.6999999999999993</v>
      </c>
      <c r="H23" s="35">
        <v>2.9</v>
      </c>
      <c r="I23" s="35">
        <v>0.4</v>
      </c>
      <c r="J23" s="35">
        <v>1.1000000000000001</v>
      </c>
    </row>
    <row r="24" spans="2:10" ht="15.75" customHeight="1" x14ac:dyDescent="0.15">
      <c r="B24" s="116"/>
      <c r="C24" s="160" t="s">
        <v>435</v>
      </c>
      <c r="D24" s="16">
        <v>1507</v>
      </c>
      <c r="E24" s="46">
        <v>667</v>
      </c>
      <c r="F24" s="28">
        <v>680</v>
      </c>
      <c r="G24" s="28">
        <v>109</v>
      </c>
      <c r="H24" s="28">
        <v>27</v>
      </c>
      <c r="I24" s="28">
        <v>11</v>
      </c>
      <c r="J24" s="28">
        <v>13</v>
      </c>
    </row>
    <row r="25" spans="2:10" ht="15.75" customHeight="1" x14ac:dyDescent="0.15">
      <c r="B25" s="116"/>
      <c r="C25" s="160"/>
      <c r="D25" s="33">
        <v>100</v>
      </c>
      <c r="E25" s="49">
        <v>44.3</v>
      </c>
      <c r="F25" s="35">
        <v>45.1</v>
      </c>
      <c r="G25" s="35">
        <v>7.2</v>
      </c>
      <c r="H25" s="35">
        <v>1.8</v>
      </c>
      <c r="I25" s="35">
        <v>0.7</v>
      </c>
      <c r="J25" s="35">
        <v>0.9</v>
      </c>
    </row>
    <row r="26" spans="2:10" ht="15.75" customHeight="1" x14ac:dyDescent="0.15">
      <c r="B26" s="116"/>
      <c r="C26" s="158" t="s">
        <v>436</v>
      </c>
      <c r="D26" s="16">
        <v>1329</v>
      </c>
      <c r="E26" s="46">
        <v>633</v>
      </c>
      <c r="F26" s="28">
        <v>557</v>
      </c>
      <c r="G26" s="28">
        <v>104</v>
      </c>
      <c r="H26" s="28">
        <v>21</v>
      </c>
      <c r="I26" s="28">
        <v>6</v>
      </c>
      <c r="J26" s="28">
        <v>8</v>
      </c>
    </row>
    <row r="27" spans="2:10" ht="15.75" customHeight="1" x14ac:dyDescent="0.15">
      <c r="B27" s="118"/>
      <c r="C27" s="161"/>
      <c r="D27" s="18">
        <v>100</v>
      </c>
      <c r="E27" s="68">
        <v>47.6</v>
      </c>
      <c r="F27" s="11">
        <v>41.9</v>
      </c>
      <c r="G27" s="11">
        <v>7.8</v>
      </c>
      <c r="H27" s="11">
        <v>1.6</v>
      </c>
      <c r="I27" s="11">
        <v>0.5</v>
      </c>
      <c r="J27" s="11">
        <v>0.6</v>
      </c>
    </row>
    <row r="28" spans="2:10" ht="15.75" customHeight="1" x14ac:dyDescent="0.15">
      <c r="B28" s="117" t="s">
        <v>478</v>
      </c>
      <c r="C28" s="115" t="s">
        <v>18</v>
      </c>
      <c r="D28" s="17">
        <v>573</v>
      </c>
      <c r="E28" s="69">
        <v>295</v>
      </c>
      <c r="F28" s="10">
        <v>201</v>
      </c>
      <c r="G28" s="10">
        <v>48</v>
      </c>
      <c r="H28" s="10">
        <v>20</v>
      </c>
      <c r="I28" s="10">
        <v>4</v>
      </c>
      <c r="J28" s="10">
        <v>5</v>
      </c>
    </row>
    <row r="29" spans="2:10" ht="15.75" customHeight="1" x14ac:dyDescent="0.15">
      <c r="B29" s="116"/>
      <c r="C29" s="159"/>
      <c r="D29" s="33">
        <v>100</v>
      </c>
      <c r="E29" s="49">
        <v>51.5</v>
      </c>
      <c r="F29" s="35">
        <v>35.1</v>
      </c>
      <c r="G29" s="35">
        <v>8.4</v>
      </c>
      <c r="H29" s="35">
        <v>3.5</v>
      </c>
      <c r="I29" s="35">
        <v>0.7</v>
      </c>
      <c r="J29" s="35">
        <v>0.9</v>
      </c>
    </row>
    <row r="30" spans="2:10" ht="15.75" customHeight="1" x14ac:dyDescent="0.15">
      <c r="B30" s="116"/>
      <c r="C30" s="158" t="s">
        <v>19</v>
      </c>
      <c r="D30" s="16">
        <v>795</v>
      </c>
      <c r="E30" s="46">
        <v>388</v>
      </c>
      <c r="F30" s="28">
        <v>322</v>
      </c>
      <c r="G30" s="28">
        <v>53</v>
      </c>
      <c r="H30" s="28">
        <v>22</v>
      </c>
      <c r="I30" s="28">
        <v>6</v>
      </c>
      <c r="J30" s="28">
        <v>4</v>
      </c>
    </row>
    <row r="31" spans="2:10" ht="15.75" customHeight="1" x14ac:dyDescent="0.15">
      <c r="B31" s="116"/>
      <c r="C31" s="159"/>
      <c r="D31" s="33">
        <v>100</v>
      </c>
      <c r="E31" s="49">
        <v>48.8</v>
      </c>
      <c r="F31" s="35">
        <v>40.5</v>
      </c>
      <c r="G31" s="35">
        <v>6.7</v>
      </c>
      <c r="H31" s="35">
        <v>2.8</v>
      </c>
      <c r="I31" s="35">
        <v>0.8</v>
      </c>
      <c r="J31" s="35">
        <v>0.5</v>
      </c>
    </row>
    <row r="32" spans="2:10" ht="15.75" customHeight="1" x14ac:dyDescent="0.15">
      <c r="B32" s="116"/>
      <c r="C32" s="160" t="s">
        <v>20</v>
      </c>
      <c r="D32" s="16">
        <v>1318</v>
      </c>
      <c r="E32" s="46">
        <v>575</v>
      </c>
      <c r="F32" s="28">
        <v>591</v>
      </c>
      <c r="G32" s="28">
        <v>113</v>
      </c>
      <c r="H32" s="28">
        <v>24</v>
      </c>
      <c r="I32" s="28">
        <v>4</v>
      </c>
      <c r="J32" s="28">
        <v>11</v>
      </c>
    </row>
    <row r="33" spans="2:10" ht="15.75" customHeight="1" x14ac:dyDescent="0.15">
      <c r="B33" s="116"/>
      <c r="C33" s="160"/>
      <c r="D33" s="33">
        <v>100</v>
      </c>
      <c r="E33" s="49">
        <v>43.6</v>
      </c>
      <c r="F33" s="35">
        <v>44.8</v>
      </c>
      <c r="G33" s="35">
        <v>8.6</v>
      </c>
      <c r="H33" s="35">
        <v>1.8</v>
      </c>
      <c r="I33" s="35">
        <v>0.3</v>
      </c>
      <c r="J33" s="35">
        <v>0.8</v>
      </c>
    </row>
    <row r="34" spans="2:10" ht="15.75" customHeight="1" x14ac:dyDescent="0.15">
      <c r="B34" s="116"/>
      <c r="C34" s="158" t="s">
        <v>21</v>
      </c>
      <c r="D34" s="16">
        <v>1016</v>
      </c>
      <c r="E34" s="46">
        <v>477</v>
      </c>
      <c r="F34" s="28">
        <v>444</v>
      </c>
      <c r="G34" s="28">
        <v>66</v>
      </c>
      <c r="H34" s="28">
        <v>14</v>
      </c>
      <c r="I34" s="28">
        <v>7</v>
      </c>
      <c r="J34" s="28">
        <v>8</v>
      </c>
    </row>
    <row r="35" spans="2:10" ht="15.75" customHeight="1" x14ac:dyDescent="0.15">
      <c r="B35" s="116"/>
      <c r="C35" s="160"/>
      <c r="D35" s="33">
        <v>100</v>
      </c>
      <c r="E35" s="49">
        <v>46.9</v>
      </c>
      <c r="F35" s="35">
        <v>43.7</v>
      </c>
      <c r="G35" s="35">
        <v>6.5</v>
      </c>
      <c r="H35" s="35">
        <v>1.4</v>
      </c>
      <c r="I35" s="35">
        <v>0.7</v>
      </c>
      <c r="J35" s="35">
        <v>0.8</v>
      </c>
    </row>
    <row r="36" spans="2:10" ht="15.75" customHeight="1" x14ac:dyDescent="0.15">
      <c r="B36" s="116"/>
      <c r="C36" s="158" t="s">
        <v>22</v>
      </c>
      <c r="D36" s="16">
        <v>517</v>
      </c>
      <c r="E36" s="46">
        <v>210</v>
      </c>
      <c r="F36" s="28">
        <v>240</v>
      </c>
      <c r="G36" s="28">
        <v>51</v>
      </c>
      <c r="H36" s="28">
        <v>7</v>
      </c>
      <c r="I36" s="28">
        <v>4</v>
      </c>
      <c r="J36" s="28">
        <v>5</v>
      </c>
    </row>
    <row r="37" spans="2:10" ht="15.75" customHeight="1" x14ac:dyDescent="0.15">
      <c r="B37" s="116"/>
      <c r="C37" s="159"/>
      <c r="D37" s="33">
        <v>100</v>
      </c>
      <c r="E37" s="49">
        <v>40.6</v>
      </c>
      <c r="F37" s="35">
        <v>46.4</v>
      </c>
      <c r="G37" s="35">
        <v>9.9</v>
      </c>
      <c r="H37" s="35">
        <v>1.4</v>
      </c>
      <c r="I37" s="35">
        <v>0.8</v>
      </c>
      <c r="J37" s="35">
        <v>1</v>
      </c>
    </row>
    <row r="38" spans="2:10" ht="15.75" customHeight="1" x14ac:dyDescent="0.15">
      <c r="B38" s="116"/>
      <c r="C38" s="158" t="s">
        <v>23</v>
      </c>
      <c r="D38" s="16">
        <v>305</v>
      </c>
      <c r="E38" s="46">
        <v>118</v>
      </c>
      <c r="F38" s="28">
        <v>154</v>
      </c>
      <c r="G38" s="28">
        <v>26</v>
      </c>
      <c r="H38" s="28">
        <v>5</v>
      </c>
      <c r="I38" s="28">
        <v>1</v>
      </c>
      <c r="J38" s="28">
        <v>1</v>
      </c>
    </row>
    <row r="39" spans="2:10" ht="15.75" customHeight="1" x14ac:dyDescent="0.15">
      <c r="B39" s="116"/>
      <c r="C39" s="159"/>
      <c r="D39" s="33">
        <v>100</v>
      </c>
      <c r="E39" s="49">
        <v>38.700000000000003</v>
      </c>
      <c r="F39" s="35">
        <v>50.5</v>
      </c>
      <c r="G39" s="35">
        <v>8.5</v>
      </c>
      <c r="H39" s="35">
        <v>1.6</v>
      </c>
      <c r="I39" s="35">
        <v>0.3</v>
      </c>
      <c r="J39" s="35">
        <v>0.3</v>
      </c>
    </row>
    <row r="40" spans="2:10" ht="15.75" customHeight="1" x14ac:dyDescent="0.15">
      <c r="B40" s="116"/>
      <c r="C40" s="160" t="s">
        <v>24</v>
      </c>
      <c r="D40" s="16">
        <v>126</v>
      </c>
      <c r="E40" s="46">
        <v>53</v>
      </c>
      <c r="F40" s="28">
        <v>47</v>
      </c>
      <c r="G40" s="28">
        <v>16</v>
      </c>
      <c r="H40" s="28">
        <v>2</v>
      </c>
      <c r="I40" s="28">
        <v>2</v>
      </c>
      <c r="J40" s="28">
        <v>6</v>
      </c>
    </row>
    <row r="41" spans="2:10" ht="15.75" customHeight="1" x14ac:dyDescent="0.15">
      <c r="B41" s="118"/>
      <c r="C41" s="161"/>
      <c r="D41" s="18">
        <v>100</v>
      </c>
      <c r="E41" s="68">
        <v>42.1</v>
      </c>
      <c r="F41" s="11">
        <v>37.299999999999997</v>
      </c>
      <c r="G41" s="11">
        <v>12.7</v>
      </c>
      <c r="H41" s="11">
        <v>1.6</v>
      </c>
      <c r="I41" s="11">
        <v>1.6</v>
      </c>
      <c r="J41" s="11">
        <v>4.8</v>
      </c>
    </row>
    <row r="42" spans="2:10" ht="15.75" customHeight="1" x14ac:dyDescent="0.15">
      <c r="B42" s="117" t="s">
        <v>854</v>
      </c>
      <c r="C42" s="115" t="s">
        <v>858</v>
      </c>
      <c r="D42" s="17">
        <v>535</v>
      </c>
      <c r="E42" s="69">
        <v>298</v>
      </c>
      <c r="F42" s="10">
        <v>173</v>
      </c>
      <c r="G42" s="10">
        <v>48</v>
      </c>
      <c r="H42" s="10">
        <v>10</v>
      </c>
      <c r="I42" s="10">
        <v>2</v>
      </c>
      <c r="J42" s="10">
        <v>4</v>
      </c>
    </row>
    <row r="43" spans="2:10" ht="15.75" customHeight="1" x14ac:dyDescent="0.15">
      <c r="B43" s="116"/>
      <c r="C43" s="159"/>
      <c r="D43" s="33">
        <v>100</v>
      </c>
      <c r="E43" s="49">
        <v>55.7</v>
      </c>
      <c r="F43" s="35">
        <v>32.299999999999997</v>
      </c>
      <c r="G43" s="35">
        <v>9</v>
      </c>
      <c r="H43" s="35">
        <v>1.9</v>
      </c>
      <c r="I43" s="35">
        <v>0.4</v>
      </c>
      <c r="J43" s="35">
        <v>0.7</v>
      </c>
    </row>
    <row r="44" spans="2:10" ht="15.75" customHeight="1" x14ac:dyDescent="0.15">
      <c r="B44" s="116"/>
      <c r="C44" s="167" t="s">
        <v>181</v>
      </c>
      <c r="D44" s="16">
        <v>2379</v>
      </c>
      <c r="E44" s="46">
        <v>1071</v>
      </c>
      <c r="F44" s="28">
        <v>1081</v>
      </c>
      <c r="G44" s="28">
        <v>159</v>
      </c>
      <c r="H44" s="28">
        <v>44</v>
      </c>
      <c r="I44" s="28">
        <v>8</v>
      </c>
      <c r="J44" s="28">
        <v>16</v>
      </c>
    </row>
    <row r="45" spans="2:10" ht="15.75" customHeight="1" x14ac:dyDescent="0.15">
      <c r="B45" s="116"/>
      <c r="C45" s="168"/>
      <c r="D45" s="33">
        <v>100</v>
      </c>
      <c r="E45" s="49">
        <v>45</v>
      </c>
      <c r="F45" s="35">
        <v>45.4</v>
      </c>
      <c r="G45" s="35">
        <v>6.7</v>
      </c>
      <c r="H45" s="35">
        <v>1.8</v>
      </c>
      <c r="I45" s="35">
        <v>0.3</v>
      </c>
      <c r="J45" s="35">
        <v>0.7</v>
      </c>
    </row>
    <row r="46" spans="2:10" ht="15.75" customHeight="1" x14ac:dyDescent="0.15">
      <c r="B46" s="116"/>
      <c r="C46" s="169" t="s">
        <v>852</v>
      </c>
      <c r="D46" s="16">
        <v>464</v>
      </c>
      <c r="E46" s="46">
        <v>224</v>
      </c>
      <c r="F46" s="28">
        <v>188</v>
      </c>
      <c r="G46" s="28">
        <v>38</v>
      </c>
      <c r="H46" s="28">
        <v>9</v>
      </c>
      <c r="I46" s="28">
        <v>2</v>
      </c>
      <c r="J46" s="28">
        <v>3</v>
      </c>
    </row>
    <row r="47" spans="2:10" ht="15.75" customHeight="1" x14ac:dyDescent="0.15">
      <c r="B47" s="116"/>
      <c r="C47" s="169"/>
      <c r="D47" s="33">
        <v>100</v>
      </c>
      <c r="E47" s="49">
        <v>48.3</v>
      </c>
      <c r="F47" s="35">
        <v>40.5</v>
      </c>
      <c r="G47" s="35">
        <v>8.1999999999999993</v>
      </c>
      <c r="H47" s="35">
        <v>1.9</v>
      </c>
      <c r="I47" s="35">
        <v>0.4</v>
      </c>
      <c r="J47" s="35">
        <v>0.6</v>
      </c>
    </row>
    <row r="48" spans="2:10" ht="15.75" customHeight="1" x14ac:dyDescent="0.15">
      <c r="B48" s="116"/>
      <c r="C48" s="158" t="s">
        <v>43</v>
      </c>
      <c r="D48" s="16">
        <v>801</v>
      </c>
      <c r="E48" s="46">
        <v>338</v>
      </c>
      <c r="F48" s="28">
        <v>350</v>
      </c>
      <c r="G48" s="28">
        <v>72</v>
      </c>
      <c r="H48" s="28">
        <v>20</v>
      </c>
      <c r="I48" s="28">
        <v>13</v>
      </c>
      <c r="J48" s="28">
        <v>8</v>
      </c>
    </row>
    <row r="49" spans="2:10" ht="15.75" customHeight="1" x14ac:dyDescent="0.15">
      <c r="B49" s="116"/>
      <c r="C49" s="160"/>
      <c r="D49" s="33">
        <v>100</v>
      </c>
      <c r="E49" s="49">
        <v>42.2</v>
      </c>
      <c r="F49" s="35">
        <v>43.7</v>
      </c>
      <c r="G49" s="35">
        <v>9</v>
      </c>
      <c r="H49" s="35">
        <v>2.5</v>
      </c>
      <c r="I49" s="35">
        <v>1.6</v>
      </c>
      <c r="J49" s="35">
        <v>1</v>
      </c>
    </row>
    <row r="50" spans="2:10" ht="15.75" customHeight="1" x14ac:dyDescent="0.15">
      <c r="B50" s="116"/>
      <c r="C50" s="158" t="s">
        <v>44</v>
      </c>
      <c r="D50" s="16">
        <v>221</v>
      </c>
      <c r="E50" s="46">
        <v>84</v>
      </c>
      <c r="F50" s="28">
        <v>86</v>
      </c>
      <c r="G50" s="28">
        <v>38</v>
      </c>
      <c r="H50" s="28">
        <v>9</v>
      </c>
      <c r="I50" s="28">
        <v>2</v>
      </c>
      <c r="J50" s="28">
        <v>2</v>
      </c>
    </row>
    <row r="51" spans="2:10" ht="15.75" customHeight="1" x14ac:dyDescent="0.15">
      <c r="B51" s="118"/>
      <c r="C51" s="161"/>
      <c r="D51" s="18">
        <v>100</v>
      </c>
      <c r="E51" s="68">
        <v>38</v>
      </c>
      <c r="F51" s="11">
        <v>38.9</v>
      </c>
      <c r="G51" s="11">
        <v>17.2</v>
      </c>
      <c r="H51" s="11">
        <v>4.0999999999999996</v>
      </c>
      <c r="I51" s="11">
        <v>0.9</v>
      </c>
      <c r="J51" s="11">
        <v>0.9</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J9">
    <cfRule type="top10" dxfId="538" priority="1705" rank="1"/>
  </conditionalFormatting>
  <conditionalFormatting sqref="E51:J51">
    <cfRule type="top10" dxfId="537" priority="1706" rank="1"/>
  </conditionalFormatting>
  <conditionalFormatting sqref="E11:J11">
    <cfRule type="top10" dxfId="536" priority="1707" rank="1"/>
  </conditionalFormatting>
  <conditionalFormatting sqref="E13:J13">
    <cfRule type="top10" dxfId="535" priority="1708" rank="1"/>
  </conditionalFormatting>
  <conditionalFormatting sqref="E15:J15">
    <cfRule type="top10" dxfId="534" priority="1709" rank="1"/>
  </conditionalFormatting>
  <conditionalFormatting sqref="E17:J17">
    <cfRule type="top10" dxfId="533" priority="1710" rank="1"/>
  </conditionalFormatting>
  <conditionalFormatting sqref="E19:J19">
    <cfRule type="top10" dxfId="532" priority="1711" rank="1"/>
  </conditionalFormatting>
  <conditionalFormatting sqref="E21:J21">
    <cfRule type="top10" dxfId="531" priority="1712" rank="1"/>
  </conditionalFormatting>
  <conditionalFormatting sqref="E23:J23">
    <cfRule type="top10" dxfId="530" priority="1713" rank="1"/>
  </conditionalFormatting>
  <conditionalFormatting sqref="E25:J25">
    <cfRule type="top10" dxfId="529" priority="1714" rank="1"/>
  </conditionalFormatting>
  <conditionalFormatting sqref="E27:J27">
    <cfRule type="top10" dxfId="528" priority="1715" rank="1"/>
  </conditionalFormatting>
  <conditionalFormatting sqref="E29:J29">
    <cfRule type="top10" dxfId="527" priority="1716" rank="1"/>
  </conditionalFormatting>
  <conditionalFormatting sqref="E31:J31">
    <cfRule type="top10" dxfId="526" priority="1717" rank="1"/>
  </conditionalFormatting>
  <conditionalFormatting sqref="E33:J33">
    <cfRule type="top10" dxfId="525" priority="1718" rank="1"/>
  </conditionalFormatting>
  <conditionalFormatting sqref="E35:J35">
    <cfRule type="top10" dxfId="524" priority="1719" rank="1"/>
  </conditionalFormatting>
  <conditionalFormatting sqref="E37:J37">
    <cfRule type="top10" dxfId="523" priority="1720" rank="1"/>
  </conditionalFormatting>
  <conditionalFormatting sqref="E39:J39">
    <cfRule type="top10" dxfId="522" priority="1721" rank="1"/>
  </conditionalFormatting>
  <conditionalFormatting sqref="E41:J41">
    <cfRule type="top10" dxfId="521" priority="1722" rank="1"/>
  </conditionalFormatting>
  <conditionalFormatting sqref="E43:J43">
    <cfRule type="top10" dxfId="520" priority="1723" rank="1"/>
  </conditionalFormatting>
  <conditionalFormatting sqref="E45:J45">
    <cfRule type="top10" dxfId="519" priority="1724" rank="1"/>
  </conditionalFormatting>
  <conditionalFormatting sqref="E47:J47">
    <cfRule type="top10" dxfId="518" priority="1725" rank="1"/>
  </conditionalFormatting>
  <conditionalFormatting sqref="E49:J49">
    <cfRule type="top10" dxfId="517" priority="1726" rank="1"/>
  </conditionalFormatting>
  <pageMargins left="0.7" right="0.7" top="0.75" bottom="0.75" header="0.3" footer="0.3"/>
  <pageSetup paperSize="9" scale="59" orientation="landscape" r:id="rId1"/>
  <headerFooter>
    <oddFooter>&amp;C&amp;P</oddFooter>
  </headerFooter>
</worksheet>
</file>

<file path=xl/worksheets/sheet2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51"/>
  <sheetViews>
    <sheetView showGridLines="0" topLeftCell="A1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880</v>
      </c>
    </row>
    <row r="3" spans="2:15" ht="15.75" customHeight="1" x14ac:dyDescent="0.15">
      <c r="B3" s="1" t="s">
        <v>786</v>
      </c>
    </row>
    <row r="4" spans="2:15" ht="15.75" customHeight="1" x14ac:dyDescent="0.15">
      <c r="B4" s="1" t="s">
        <v>791</v>
      </c>
    </row>
    <row r="5" spans="2:15" ht="15.75" customHeight="1" x14ac:dyDescent="0.15">
      <c r="B5" s="1" t="s">
        <v>882</v>
      </c>
    </row>
    <row r="6" spans="2:15" ht="4.5" customHeight="1" x14ac:dyDescent="0.15">
      <c r="B6" s="12"/>
      <c r="C6" s="6"/>
      <c r="D6" s="15"/>
      <c r="E6" s="73"/>
      <c r="F6" s="13"/>
      <c r="G6" s="13"/>
      <c r="H6" s="13"/>
      <c r="I6" s="13"/>
      <c r="J6" s="13"/>
      <c r="K6" s="13"/>
      <c r="L6" s="13"/>
      <c r="M6" s="13"/>
      <c r="N6" s="13"/>
      <c r="O6" s="13"/>
    </row>
    <row r="7" spans="2:15" s="2" customFormat="1" ht="118.5" customHeight="1" thickBot="1" x14ac:dyDescent="0.2">
      <c r="B7" s="25"/>
      <c r="C7" s="5" t="s">
        <v>427</v>
      </c>
      <c r="D7" s="19" t="s">
        <v>52</v>
      </c>
      <c r="E7" s="22" t="s">
        <v>861</v>
      </c>
      <c r="F7" s="23" t="s">
        <v>171</v>
      </c>
      <c r="G7" s="23" t="s">
        <v>172</v>
      </c>
      <c r="H7" s="23" t="s">
        <v>173</v>
      </c>
      <c r="I7" s="23" t="s">
        <v>174</v>
      </c>
      <c r="J7" s="23" t="s">
        <v>40</v>
      </c>
      <c r="K7" s="23" t="s">
        <v>175</v>
      </c>
      <c r="L7" s="23" t="s">
        <v>176</v>
      </c>
      <c r="M7" s="23" t="s">
        <v>44</v>
      </c>
      <c r="N7" s="23" t="s">
        <v>17</v>
      </c>
      <c r="O7" s="23" t="s">
        <v>53</v>
      </c>
    </row>
    <row r="8" spans="2:15" ht="15.75" customHeight="1" thickTop="1" x14ac:dyDescent="0.15">
      <c r="B8" s="108" t="s">
        <v>428</v>
      </c>
      <c r="C8" s="109"/>
      <c r="D8" s="16">
        <v>5305</v>
      </c>
      <c r="E8" s="46">
        <v>2222</v>
      </c>
      <c r="F8" s="28">
        <v>2691</v>
      </c>
      <c r="G8" s="28">
        <v>1664</v>
      </c>
      <c r="H8" s="28">
        <v>909</v>
      </c>
      <c r="I8" s="28">
        <v>1136</v>
      </c>
      <c r="J8" s="28">
        <v>456</v>
      </c>
      <c r="K8" s="28">
        <v>849</v>
      </c>
      <c r="L8" s="28">
        <v>1162</v>
      </c>
      <c r="M8" s="28">
        <v>168</v>
      </c>
      <c r="N8" s="28">
        <v>101</v>
      </c>
      <c r="O8" s="28">
        <v>172</v>
      </c>
    </row>
    <row r="9" spans="2:15" ht="15.75" customHeight="1" x14ac:dyDescent="0.15">
      <c r="B9" s="110"/>
      <c r="C9" s="109"/>
      <c r="D9" s="71">
        <v>100</v>
      </c>
      <c r="E9" s="70">
        <v>41.9</v>
      </c>
      <c r="F9" s="36">
        <v>50.7</v>
      </c>
      <c r="G9" s="36">
        <v>31.4</v>
      </c>
      <c r="H9" s="36">
        <v>17.100000000000001</v>
      </c>
      <c r="I9" s="36">
        <v>21.4</v>
      </c>
      <c r="J9" s="36">
        <v>8.6</v>
      </c>
      <c r="K9" s="36">
        <v>16</v>
      </c>
      <c r="L9" s="36">
        <v>21.9</v>
      </c>
      <c r="M9" s="36">
        <v>3.2</v>
      </c>
      <c r="N9" s="36">
        <v>1.9</v>
      </c>
      <c r="O9" s="36">
        <v>3.2</v>
      </c>
    </row>
    <row r="10" spans="2:15" ht="15.75" customHeight="1" x14ac:dyDescent="0.15">
      <c r="B10" s="117" t="s">
        <v>429</v>
      </c>
      <c r="C10" s="115" t="s">
        <v>2</v>
      </c>
      <c r="D10" s="17">
        <v>1310</v>
      </c>
      <c r="E10" s="69">
        <v>609</v>
      </c>
      <c r="F10" s="10">
        <v>647</v>
      </c>
      <c r="G10" s="10">
        <v>403</v>
      </c>
      <c r="H10" s="10">
        <v>191</v>
      </c>
      <c r="I10" s="10">
        <v>297</v>
      </c>
      <c r="J10" s="10">
        <v>120</v>
      </c>
      <c r="K10" s="10">
        <v>195</v>
      </c>
      <c r="L10" s="10">
        <v>340</v>
      </c>
      <c r="M10" s="10">
        <v>26</v>
      </c>
      <c r="N10" s="10">
        <v>15</v>
      </c>
      <c r="O10" s="10">
        <v>38</v>
      </c>
    </row>
    <row r="11" spans="2:15" ht="15.75" customHeight="1" x14ac:dyDescent="0.15">
      <c r="B11" s="116"/>
      <c r="C11" s="160"/>
      <c r="D11" s="33">
        <v>100</v>
      </c>
      <c r="E11" s="49">
        <v>46.5</v>
      </c>
      <c r="F11" s="35">
        <v>49.4</v>
      </c>
      <c r="G11" s="35">
        <v>30.8</v>
      </c>
      <c r="H11" s="35">
        <v>14.6</v>
      </c>
      <c r="I11" s="35">
        <v>22.7</v>
      </c>
      <c r="J11" s="35">
        <v>9.1999999999999993</v>
      </c>
      <c r="K11" s="35">
        <v>14.9</v>
      </c>
      <c r="L11" s="35">
        <v>26</v>
      </c>
      <c r="M11" s="35">
        <v>2</v>
      </c>
      <c r="N11" s="35">
        <v>1.1000000000000001</v>
      </c>
      <c r="O11" s="35">
        <v>2.9</v>
      </c>
    </row>
    <row r="12" spans="2:15" ht="15.75" customHeight="1" x14ac:dyDescent="0.15">
      <c r="B12" s="116"/>
      <c r="C12" s="158" t="s">
        <v>3</v>
      </c>
      <c r="D12" s="16">
        <v>3960</v>
      </c>
      <c r="E12" s="46">
        <v>1598</v>
      </c>
      <c r="F12" s="28">
        <v>2020</v>
      </c>
      <c r="G12" s="28">
        <v>1249</v>
      </c>
      <c r="H12" s="28">
        <v>712</v>
      </c>
      <c r="I12" s="28">
        <v>826</v>
      </c>
      <c r="J12" s="28">
        <v>333</v>
      </c>
      <c r="K12" s="28">
        <v>651</v>
      </c>
      <c r="L12" s="28">
        <v>813</v>
      </c>
      <c r="M12" s="28">
        <v>142</v>
      </c>
      <c r="N12" s="28">
        <v>84</v>
      </c>
      <c r="O12" s="28">
        <v>134</v>
      </c>
    </row>
    <row r="13" spans="2:15" ht="15.75" customHeight="1" x14ac:dyDescent="0.15">
      <c r="B13" s="118"/>
      <c r="C13" s="161"/>
      <c r="D13" s="18">
        <v>100</v>
      </c>
      <c r="E13" s="68">
        <v>40.4</v>
      </c>
      <c r="F13" s="11">
        <v>51</v>
      </c>
      <c r="G13" s="11">
        <v>31.5</v>
      </c>
      <c r="H13" s="11">
        <v>18</v>
      </c>
      <c r="I13" s="11">
        <v>20.9</v>
      </c>
      <c r="J13" s="11">
        <v>8.4</v>
      </c>
      <c r="K13" s="11">
        <v>16.399999999999999</v>
      </c>
      <c r="L13" s="11">
        <v>20.5</v>
      </c>
      <c r="M13" s="11">
        <v>3.6</v>
      </c>
      <c r="N13" s="11">
        <v>2.1</v>
      </c>
      <c r="O13" s="11">
        <v>3.4</v>
      </c>
    </row>
    <row r="14" spans="2:15" ht="15.75" customHeight="1" x14ac:dyDescent="0.15">
      <c r="B14" s="117" t="s">
        <v>4</v>
      </c>
      <c r="C14" s="115" t="s">
        <v>430</v>
      </c>
      <c r="D14" s="17">
        <v>149</v>
      </c>
      <c r="E14" s="69">
        <v>90</v>
      </c>
      <c r="F14" s="10">
        <v>44</v>
      </c>
      <c r="G14" s="10">
        <v>46</v>
      </c>
      <c r="H14" s="10">
        <v>14</v>
      </c>
      <c r="I14" s="10">
        <v>31</v>
      </c>
      <c r="J14" s="10">
        <v>19</v>
      </c>
      <c r="K14" s="10">
        <v>11</v>
      </c>
      <c r="L14" s="10">
        <v>39</v>
      </c>
      <c r="M14" s="10">
        <v>9</v>
      </c>
      <c r="N14" s="10">
        <v>4</v>
      </c>
      <c r="O14" s="10">
        <v>6</v>
      </c>
    </row>
    <row r="15" spans="2:15" ht="15.75" customHeight="1" x14ac:dyDescent="0.15">
      <c r="B15" s="116"/>
      <c r="C15" s="160"/>
      <c r="D15" s="33">
        <v>100</v>
      </c>
      <c r="E15" s="49">
        <v>60.4</v>
      </c>
      <c r="F15" s="35">
        <v>29.5</v>
      </c>
      <c r="G15" s="35">
        <v>30.9</v>
      </c>
      <c r="H15" s="35">
        <v>9.4</v>
      </c>
      <c r="I15" s="35">
        <v>20.8</v>
      </c>
      <c r="J15" s="35">
        <v>12.8</v>
      </c>
      <c r="K15" s="35">
        <v>7.4</v>
      </c>
      <c r="L15" s="35">
        <v>26.2</v>
      </c>
      <c r="M15" s="35">
        <v>6</v>
      </c>
      <c r="N15" s="35">
        <v>2.7</v>
      </c>
      <c r="O15" s="35">
        <v>4</v>
      </c>
    </row>
    <row r="16" spans="2:15" ht="15.75" customHeight="1" x14ac:dyDescent="0.15">
      <c r="B16" s="116"/>
      <c r="C16" s="158" t="s">
        <v>431</v>
      </c>
      <c r="D16" s="16">
        <v>184</v>
      </c>
      <c r="E16" s="46">
        <v>114</v>
      </c>
      <c r="F16" s="28">
        <v>53</v>
      </c>
      <c r="G16" s="28">
        <v>51</v>
      </c>
      <c r="H16" s="28">
        <v>34</v>
      </c>
      <c r="I16" s="28">
        <v>33</v>
      </c>
      <c r="J16" s="28">
        <v>23</v>
      </c>
      <c r="K16" s="28">
        <v>15</v>
      </c>
      <c r="L16" s="28">
        <v>47</v>
      </c>
      <c r="M16" s="28">
        <v>5</v>
      </c>
      <c r="N16" s="28">
        <v>5</v>
      </c>
      <c r="O16" s="28">
        <v>7</v>
      </c>
    </row>
    <row r="17" spans="2:15" ht="15.75" customHeight="1" x14ac:dyDescent="0.15">
      <c r="B17" s="116"/>
      <c r="C17" s="160"/>
      <c r="D17" s="33">
        <v>100</v>
      </c>
      <c r="E17" s="49">
        <v>62</v>
      </c>
      <c r="F17" s="35">
        <v>28.8</v>
      </c>
      <c r="G17" s="35">
        <v>27.7</v>
      </c>
      <c r="H17" s="35">
        <v>18.5</v>
      </c>
      <c r="I17" s="35">
        <v>17.899999999999999</v>
      </c>
      <c r="J17" s="35">
        <v>12.5</v>
      </c>
      <c r="K17" s="35">
        <v>8.1999999999999993</v>
      </c>
      <c r="L17" s="35">
        <v>25.5</v>
      </c>
      <c r="M17" s="35">
        <v>2.7</v>
      </c>
      <c r="N17" s="35">
        <v>2.7</v>
      </c>
      <c r="O17" s="35">
        <v>3.8</v>
      </c>
    </row>
    <row r="18" spans="2:15" ht="15.75" customHeight="1" x14ac:dyDescent="0.15">
      <c r="B18" s="116"/>
      <c r="C18" s="158" t="s">
        <v>432</v>
      </c>
      <c r="D18" s="16">
        <v>247</v>
      </c>
      <c r="E18" s="46">
        <v>143</v>
      </c>
      <c r="F18" s="28">
        <v>100</v>
      </c>
      <c r="G18" s="28">
        <v>77</v>
      </c>
      <c r="H18" s="28">
        <v>39</v>
      </c>
      <c r="I18" s="28">
        <v>52</v>
      </c>
      <c r="J18" s="28">
        <v>17</v>
      </c>
      <c r="K18" s="28">
        <v>36</v>
      </c>
      <c r="L18" s="28">
        <v>57</v>
      </c>
      <c r="M18" s="28">
        <v>6</v>
      </c>
      <c r="N18" s="28">
        <v>3</v>
      </c>
      <c r="O18" s="28">
        <v>4</v>
      </c>
    </row>
    <row r="19" spans="2:15" ht="15.75" customHeight="1" x14ac:dyDescent="0.15">
      <c r="B19" s="116"/>
      <c r="C19" s="160"/>
      <c r="D19" s="33">
        <v>100</v>
      </c>
      <c r="E19" s="49">
        <v>57.9</v>
      </c>
      <c r="F19" s="35">
        <v>40.5</v>
      </c>
      <c r="G19" s="35">
        <v>31.2</v>
      </c>
      <c r="H19" s="35">
        <v>15.8</v>
      </c>
      <c r="I19" s="35">
        <v>21.1</v>
      </c>
      <c r="J19" s="35">
        <v>6.9</v>
      </c>
      <c r="K19" s="35">
        <v>14.6</v>
      </c>
      <c r="L19" s="35">
        <v>23.1</v>
      </c>
      <c r="M19" s="35">
        <v>2.4</v>
      </c>
      <c r="N19" s="35">
        <v>1.2</v>
      </c>
      <c r="O19" s="35">
        <v>1.6</v>
      </c>
    </row>
    <row r="20" spans="2:15" ht="15.75" customHeight="1" x14ac:dyDescent="0.15">
      <c r="B20" s="116"/>
      <c r="C20" s="158" t="s">
        <v>433</v>
      </c>
      <c r="D20" s="16">
        <v>454</v>
      </c>
      <c r="E20" s="46">
        <v>236</v>
      </c>
      <c r="F20" s="28">
        <v>208</v>
      </c>
      <c r="G20" s="28">
        <v>139</v>
      </c>
      <c r="H20" s="28">
        <v>62</v>
      </c>
      <c r="I20" s="28">
        <v>84</v>
      </c>
      <c r="J20" s="28">
        <v>54</v>
      </c>
      <c r="K20" s="28">
        <v>59</v>
      </c>
      <c r="L20" s="28">
        <v>93</v>
      </c>
      <c r="M20" s="28">
        <v>20</v>
      </c>
      <c r="N20" s="28">
        <v>6</v>
      </c>
      <c r="O20" s="28">
        <v>17</v>
      </c>
    </row>
    <row r="21" spans="2:15" ht="15.75" customHeight="1" x14ac:dyDescent="0.15">
      <c r="B21" s="116"/>
      <c r="C21" s="160"/>
      <c r="D21" s="33">
        <v>100</v>
      </c>
      <c r="E21" s="49">
        <v>52</v>
      </c>
      <c r="F21" s="35">
        <v>45.8</v>
      </c>
      <c r="G21" s="35">
        <v>30.6</v>
      </c>
      <c r="H21" s="35">
        <v>13.7</v>
      </c>
      <c r="I21" s="35">
        <v>18.5</v>
      </c>
      <c r="J21" s="35">
        <v>11.9</v>
      </c>
      <c r="K21" s="35">
        <v>13</v>
      </c>
      <c r="L21" s="35">
        <v>20.5</v>
      </c>
      <c r="M21" s="35">
        <v>4.4000000000000004</v>
      </c>
      <c r="N21" s="35">
        <v>1.3</v>
      </c>
      <c r="O21" s="35">
        <v>3.7</v>
      </c>
    </row>
    <row r="22" spans="2:15" ht="15.75" customHeight="1" x14ac:dyDescent="0.15">
      <c r="B22" s="116"/>
      <c r="C22" s="158" t="s">
        <v>434</v>
      </c>
      <c r="D22" s="16">
        <v>1021</v>
      </c>
      <c r="E22" s="46">
        <v>425</v>
      </c>
      <c r="F22" s="28">
        <v>527</v>
      </c>
      <c r="G22" s="28">
        <v>328</v>
      </c>
      <c r="H22" s="28">
        <v>176</v>
      </c>
      <c r="I22" s="28">
        <v>183</v>
      </c>
      <c r="J22" s="28">
        <v>100</v>
      </c>
      <c r="K22" s="28">
        <v>148</v>
      </c>
      <c r="L22" s="28">
        <v>194</v>
      </c>
      <c r="M22" s="28">
        <v>38</v>
      </c>
      <c r="N22" s="28">
        <v>20</v>
      </c>
      <c r="O22" s="28">
        <v>34</v>
      </c>
    </row>
    <row r="23" spans="2:15" ht="15.75" customHeight="1" x14ac:dyDescent="0.15">
      <c r="B23" s="116"/>
      <c r="C23" s="159"/>
      <c r="D23" s="33">
        <v>100</v>
      </c>
      <c r="E23" s="49">
        <v>41.6</v>
      </c>
      <c r="F23" s="35">
        <v>51.6</v>
      </c>
      <c r="G23" s="35">
        <v>32.1</v>
      </c>
      <c r="H23" s="35">
        <v>17.2</v>
      </c>
      <c r="I23" s="35">
        <v>17.899999999999999</v>
      </c>
      <c r="J23" s="35">
        <v>9.8000000000000007</v>
      </c>
      <c r="K23" s="35">
        <v>14.5</v>
      </c>
      <c r="L23" s="35">
        <v>19</v>
      </c>
      <c r="M23" s="35">
        <v>3.7</v>
      </c>
      <c r="N23" s="35">
        <v>2</v>
      </c>
      <c r="O23" s="35">
        <v>3.3</v>
      </c>
    </row>
    <row r="24" spans="2:15" ht="15.75" customHeight="1" x14ac:dyDescent="0.15">
      <c r="B24" s="116"/>
      <c r="C24" s="160" t="s">
        <v>435</v>
      </c>
      <c r="D24" s="16">
        <v>1668</v>
      </c>
      <c r="E24" s="46">
        <v>671</v>
      </c>
      <c r="F24" s="28">
        <v>919</v>
      </c>
      <c r="G24" s="28">
        <v>536</v>
      </c>
      <c r="H24" s="28">
        <v>308</v>
      </c>
      <c r="I24" s="28">
        <v>353</v>
      </c>
      <c r="J24" s="28">
        <v>132</v>
      </c>
      <c r="K24" s="28">
        <v>291</v>
      </c>
      <c r="L24" s="28">
        <v>346</v>
      </c>
      <c r="M24" s="28">
        <v>50</v>
      </c>
      <c r="N24" s="28">
        <v>27</v>
      </c>
      <c r="O24" s="28">
        <v>40</v>
      </c>
    </row>
    <row r="25" spans="2:15" ht="15.75" customHeight="1" x14ac:dyDescent="0.15">
      <c r="B25" s="116"/>
      <c r="C25" s="160"/>
      <c r="D25" s="33">
        <v>100</v>
      </c>
      <c r="E25" s="49">
        <v>40.200000000000003</v>
      </c>
      <c r="F25" s="35">
        <v>55.1</v>
      </c>
      <c r="G25" s="35">
        <v>32.1</v>
      </c>
      <c r="H25" s="35">
        <v>18.5</v>
      </c>
      <c r="I25" s="35">
        <v>21.2</v>
      </c>
      <c r="J25" s="35">
        <v>7.9</v>
      </c>
      <c r="K25" s="35">
        <v>17.399999999999999</v>
      </c>
      <c r="L25" s="35">
        <v>20.7</v>
      </c>
      <c r="M25" s="35">
        <v>3</v>
      </c>
      <c r="N25" s="35">
        <v>1.6</v>
      </c>
      <c r="O25" s="35">
        <v>2.4</v>
      </c>
    </row>
    <row r="26" spans="2:15" ht="15.75" customHeight="1" x14ac:dyDescent="0.15">
      <c r="B26" s="116"/>
      <c r="C26" s="158" t="s">
        <v>436</v>
      </c>
      <c r="D26" s="16">
        <v>1492</v>
      </c>
      <c r="E26" s="46">
        <v>500</v>
      </c>
      <c r="F26" s="28">
        <v>797</v>
      </c>
      <c r="G26" s="28">
        <v>455</v>
      </c>
      <c r="H26" s="28">
        <v>260</v>
      </c>
      <c r="I26" s="28">
        <v>373</v>
      </c>
      <c r="J26" s="28">
        <v>101</v>
      </c>
      <c r="K26" s="28">
        <v>274</v>
      </c>
      <c r="L26" s="28">
        <v>363</v>
      </c>
      <c r="M26" s="28">
        <v>40</v>
      </c>
      <c r="N26" s="28">
        <v>32</v>
      </c>
      <c r="O26" s="28">
        <v>62</v>
      </c>
    </row>
    <row r="27" spans="2:15" ht="15.75" customHeight="1" x14ac:dyDescent="0.15">
      <c r="B27" s="118"/>
      <c r="C27" s="161"/>
      <c r="D27" s="18">
        <v>100</v>
      </c>
      <c r="E27" s="68">
        <v>33.5</v>
      </c>
      <c r="F27" s="11">
        <v>53.4</v>
      </c>
      <c r="G27" s="11">
        <v>30.5</v>
      </c>
      <c r="H27" s="11">
        <v>17.399999999999999</v>
      </c>
      <c r="I27" s="11">
        <v>25</v>
      </c>
      <c r="J27" s="11">
        <v>6.8</v>
      </c>
      <c r="K27" s="11">
        <v>18.399999999999999</v>
      </c>
      <c r="L27" s="11">
        <v>24.3</v>
      </c>
      <c r="M27" s="11">
        <v>2.7</v>
      </c>
      <c r="N27" s="11">
        <v>2.1</v>
      </c>
      <c r="O27" s="11">
        <v>4.2</v>
      </c>
    </row>
    <row r="28" spans="2:15" ht="15.75" customHeight="1" x14ac:dyDescent="0.15">
      <c r="B28" s="117" t="s">
        <v>478</v>
      </c>
      <c r="C28" s="115" t="s">
        <v>18</v>
      </c>
      <c r="D28" s="17">
        <v>704</v>
      </c>
      <c r="E28" s="69">
        <v>269</v>
      </c>
      <c r="F28" s="10">
        <v>354</v>
      </c>
      <c r="G28" s="10">
        <v>222</v>
      </c>
      <c r="H28" s="10">
        <v>105</v>
      </c>
      <c r="I28" s="10">
        <v>70</v>
      </c>
      <c r="J28" s="10">
        <v>77</v>
      </c>
      <c r="K28" s="10">
        <v>98</v>
      </c>
      <c r="L28" s="10">
        <v>74</v>
      </c>
      <c r="M28" s="10">
        <v>31</v>
      </c>
      <c r="N28" s="10">
        <v>13</v>
      </c>
      <c r="O28" s="10">
        <v>31</v>
      </c>
    </row>
    <row r="29" spans="2:15" ht="15.75" customHeight="1" x14ac:dyDescent="0.15">
      <c r="B29" s="116"/>
      <c r="C29" s="159"/>
      <c r="D29" s="33">
        <v>100</v>
      </c>
      <c r="E29" s="49">
        <v>38.200000000000003</v>
      </c>
      <c r="F29" s="35">
        <v>50.3</v>
      </c>
      <c r="G29" s="35">
        <v>31.5</v>
      </c>
      <c r="H29" s="35">
        <v>14.9</v>
      </c>
      <c r="I29" s="35">
        <v>9.9</v>
      </c>
      <c r="J29" s="35">
        <v>10.9</v>
      </c>
      <c r="K29" s="35">
        <v>13.9</v>
      </c>
      <c r="L29" s="35">
        <v>10.5</v>
      </c>
      <c r="M29" s="35">
        <v>4.4000000000000004</v>
      </c>
      <c r="N29" s="35">
        <v>1.8</v>
      </c>
      <c r="O29" s="35">
        <v>4.4000000000000004</v>
      </c>
    </row>
    <row r="30" spans="2:15" ht="15.75" customHeight="1" x14ac:dyDescent="0.15">
      <c r="B30" s="116"/>
      <c r="C30" s="158" t="s">
        <v>19</v>
      </c>
      <c r="D30" s="16">
        <v>931</v>
      </c>
      <c r="E30" s="46">
        <v>403</v>
      </c>
      <c r="F30" s="28">
        <v>458</v>
      </c>
      <c r="G30" s="28">
        <v>344</v>
      </c>
      <c r="H30" s="28">
        <v>136</v>
      </c>
      <c r="I30" s="28">
        <v>130</v>
      </c>
      <c r="J30" s="28">
        <v>89</v>
      </c>
      <c r="K30" s="28">
        <v>133</v>
      </c>
      <c r="L30" s="28">
        <v>102</v>
      </c>
      <c r="M30" s="28">
        <v>21</v>
      </c>
      <c r="N30" s="28">
        <v>8</v>
      </c>
      <c r="O30" s="28">
        <v>37</v>
      </c>
    </row>
    <row r="31" spans="2:15" ht="15.75" customHeight="1" x14ac:dyDescent="0.15">
      <c r="B31" s="116"/>
      <c r="C31" s="159"/>
      <c r="D31" s="33">
        <v>100</v>
      </c>
      <c r="E31" s="49">
        <v>43.3</v>
      </c>
      <c r="F31" s="35">
        <v>49.2</v>
      </c>
      <c r="G31" s="35">
        <v>36.9</v>
      </c>
      <c r="H31" s="35">
        <v>14.6</v>
      </c>
      <c r="I31" s="35">
        <v>14</v>
      </c>
      <c r="J31" s="35">
        <v>9.6</v>
      </c>
      <c r="K31" s="35">
        <v>14.3</v>
      </c>
      <c r="L31" s="35">
        <v>11</v>
      </c>
      <c r="M31" s="35">
        <v>2.2999999999999998</v>
      </c>
      <c r="N31" s="35">
        <v>0.9</v>
      </c>
      <c r="O31" s="35">
        <v>4</v>
      </c>
    </row>
    <row r="32" spans="2:15" ht="15.75" customHeight="1" x14ac:dyDescent="0.15">
      <c r="B32" s="116"/>
      <c r="C32" s="160" t="s">
        <v>20</v>
      </c>
      <c r="D32" s="16">
        <v>1455</v>
      </c>
      <c r="E32" s="46">
        <v>566</v>
      </c>
      <c r="F32" s="28">
        <v>814</v>
      </c>
      <c r="G32" s="28">
        <v>436</v>
      </c>
      <c r="H32" s="28">
        <v>260</v>
      </c>
      <c r="I32" s="28">
        <v>284</v>
      </c>
      <c r="J32" s="28">
        <v>83</v>
      </c>
      <c r="K32" s="28">
        <v>296</v>
      </c>
      <c r="L32" s="28">
        <v>319</v>
      </c>
      <c r="M32" s="28">
        <v>44</v>
      </c>
      <c r="N32" s="28">
        <v>30</v>
      </c>
      <c r="O32" s="28">
        <v>28</v>
      </c>
    </row>
    <row r="33" spans="2:15" ht="15.75" customHeight="1" x14ac:dyDescent="0.15">
      <c r="B33" s="116"/>
      <c r="C33" s="160"/>
      <c r="D33" s="33">
        <v>100</v>
      </c>
      <c r="E33" s="49">
        <v>38.9</v>
      </c>
      <c r="F33" s="35">
        <v>55.9</v>
      </c>
      <c r="G33" s="35">
        <v>30</v>
      </c>
      <c r="H33" s="35">
        <v>17.899999999999999</v>
      </c>
      <c r="I33" s="35">
        <v>19.5</v>
      </c>
      <c r="J33" s="35">
        <v>5.7</v>
      </c>
      <c r="K33" s="35">
        <v>20.3</v>
      </c>
      <c r="L33" s="35">
        <v>21.9</v>
      </c>
      <c r="M33" s="35">
        <v>3</v>
      </c>
      <c r="N33" s="35">
        <v>2.1</v>
      </c>
      <c r="O33" s="35">
        <v>1.9</v>
      </c>
    </row>
    <row r="34" spans="2:15" ht="15.75" customHeight="1" x14ac:dyDescent="0.15">
      <c r="B34" s="116"/>
      <c r="C34" s="158" t="s">
        <v>21</v>
      </c>
      <c r="D34" s="16">
        <v>1102</v>
      </c>
      <c r="E34" s="46">
        <v>465</v>
      </c>
      <c r="F34" s="28">
        <v>567</v>
      </c>
      <c r="G34" s="28">
        <v>326</v>
      </c>
      <c r="H34" s="28">
        <v>207</v>
      </c>
      <c r="I34" s="28">
        <v>296</v>
      </c>
      <c r="J34" s="28">
        <v>89</v>
      </c>
      <c r="K34" s="28">
        <v>181</v>
      </c>
      <c r="L34" s="28">
        <v>301</v>
      </c>
      <c r="M34" s="28">
        <v>34</v>
      </c>
      <c r="N34" s="28">
        <v>18</v>
      </c>
      <c r="O34" s="28">
        <v>31</v>
      </c>
    </row>
    <row r="35" spans="2:15" ht="15.75" customHeight="1" x14ac:dyDescent="0.15">
      <c r="B35" s="116"/>
      <c r="C35" s="160"/>
      <c r="D35" s="33">
        <v>100</v>
      </c>
      <c r="E35" s="49">
        <v>42.2</v>
      </c>
      <c r="F35" s="35">
        <v>51.5</v>
      </c>
      <c r="G35" s="35">
        <v>29.6</v>
      </c>
      <c r="H35" s="35">
        <v>18.8</v>
      </c>
      <c r="I35" s="35">
        <v>26.9</v>
      </c>
      <c r="J35" s="35">
        <v>8.1</v>
      </c>
      <c r="K35" s="35">
        <v>16.399999999999999</v>
      </c>
      <c r="L35" s="35">
        <v>27.3</v>
      </c>
      <c r="M35" s="35">
        <v>3.1</v>
      </c>
      <c r="N35" s="35">
        <v>1.6</v>
      </c>
      <c r="O35" s="35">
        <v>2.8</v>
      </c>
    </row>
    <row r="36" spans="2:15" ht="15.75" customHeight="1" x14ac:dyDescent="0.15">
      <c r="B36" s="116"/>
      <c r="C36" s="158" t="s">
        <v>22</v>
      </c>
      <c r="D36" s="16">
        <v>564</v>
      </c>
      <c r="E36" s="46">
        <v>261</v>
      </c>
      <c r="F36" s="28">
        <v>272</v>
      </c>
      <c r="G36" s="28">
        <v>174</v>
      </c>
      <c r="H36" s="28">
        <v>106</v>
      </c>
      <c r="I36" s="28">
        <v>185</v>
      </c>
      <c r="J36" s="28">
        <v>70</v>
      </c>
      <c r="K36" s="28">
        <v>82</v>
      </c>
      <c r="L36" s="28">
        <v>191</v>
      </c>
      <c r="M36" s="28">
        <v>14</v>
      </c>
      <c r="N36" s="28">
        <v>15</v>
      </c>
      <c r="O36" s="28">
        <v>18</v>
      </c>
    </row>
    <row r="37" spans="2:15" ht="15.75" customHeight="1" x14ac:dyDescent="0.15">
      <c r="B37" s="116"/>
      <c r="C37" s="159"/>
      <c r="D37" s="33">
        <v>100</v>
      </c>
      <c r="E37" s="49">
        <v>46.3</v>
      </c>
      <c r="F37" s="35">
        <v>48.2</v>
      </c>
      <c r="G37" s="35">
        <v>30.9</v>
      </c>
      <c r="H37" s="35">
        <v>18.8</v>
      </c>
      <c r="I37" s="35">
        <v>32.799999999999997</v>
      </c>
      <c r="J37" s="35">
        <v>12.4</v>
      </c>
      <c r="K37" s="35">
        <v>14.5</v>
      </c>
      <c r="L37" s="35">
        <v>33.9</v>
      </c>
      <c r="M37" s="35">
        <v>2.5</v>
      </c>
      <c r="N37" s="35">
        <v>2.7</v>
      </c>
      <c r="O37" s="35">
        <v>3.2</v>
      </c>
    </row>
    <row r="38" spans="2:15" ht="15.75" customHeight="1" x14ac:dyDescent="0.15">
      <c r="B38" s="116"/>
      <c r="C38" s="158" t="s">
        <v>23</v>
      </c>
      <c r="D38" s="16">
        <v>345</v>
      </c>
      <c r="E38" s="46">
        <v>163</v>
      </c>
      <c r="F38" s="28">
        <v>128</v>
      </c>
      <c r="G38" s="28">
        <v>101</v>
      </c>
      <c r="H38" s="28">
        <v>55</v>
      </c>
      <c r="I38" s="28">
        <v>115</v>
      </c>
      <c r="J38" s="28">
        <v>36</v>
      </c>
      <c r="K38" s="28">
        <v>40</v>
      </c>
      <c r="L38" s="28">
        <v>110</v>
      </c>
      <c r="M38" s="28">
        <v>12</v>
      </c>
      <c r="N38" s="28">
        <v>12</v>
      </c>
      <c r="O38" s="28">
        <v>16</v>
      </c>
    </row>
    <row r="39" spans="2:15" ht="15.75" customHeight="1" x14ac:dyDescent="0.15">
      <c r="B39" s="116"/>
      <c r="C39" s="159"/>
      <c r="D39" s="33">
        <v>100</v>
      </c>
      <c r="E39" s="49">
        <v>47.2</v>
      </c>
      <c r="F39" s="35">
        <v>37.1</v>
      </c>
      <c r="G39" s="35">
        <v>29.3</v>
      </c>
      <c r="H39" s="35">
        <v>15.9</v>
      </c>
      <c r="I39" s="35">
        <v>33.299999999999997</v>
      </c>
      <c r="J39" s="35">
        <v>10.4</v>
      </c>
      <c r="K39" s="35">
        <v>11.6</v>
      </c>
      <c r="L39" s="35">
        <v>31.9</v>
      </c>
      <c r="M39" s="35">
        <v>3.5</v>
      </c>
      <c r="N39" s="35">
        <v>3.5</v>
      </c>
      <c r="O39" s="35">
        <v>4.5999999999999996</v>
      </c>
    </row>
    <row r="40" spans="2:15" ht="15.75" customHeight="1" x14ac:dyDescent="0.15">
      <c r="B40" s="116"/>
      <c r="C40" s="160" t="s">
        <v>24</v>
      </c>
      <c r="D40" s="16">
        <v>145</v>
      </c>
      <c r="E40" s="46">
        <v>74</v>
      </c>
      <c r="F40" s="28">
        <v>66</v>
      </c>
      <c r="G40" s="28">
        <v>41</v>
      </c>
      <c r="H40" s="28">
        <v>25</v>
      </c>
      <c r="I40" s="28">
        <v>41</v>
      </c>
      <c r="J40" s="28">
        <v>6</v>
      </c>
      <c r="K40" s="28">
        <v>8</v>
      </c>
      <c r="L40" s="28">
        <v>52</v>
      </c>
      <c r="M40" s="28">
        <v>8</v>
      </c>
      <c r="N40" s="28">
        <v>3</v>
      </c>
      <c r="O40" s="28">
        <v>9</v>
      </c>
    </row>
    <row r="41" spans="2:15" ht="15.75" customHeight="1" x14ac:dyDescent="0.15">
      <c r="B41" s="118"/>
      <c r="C41" s="161"/>
      <c r="D41" s="18">
        <v>100</v>
      </c>
      <c r="E41" s="68">
        <v>51</v>
      </c>
      <c r="F41" s="11">
        <v>45.5</v>
      </c>
      <c r="G41" s="11">
        <v>28.3</v>
      </c>
      <c r="H41" s="11">
        <v>17.2</v>
      </c>
      <c r="I41" s="11">
        <v>28.3</v>
      </c>
      <c r="J41" s="11">
        <v>4.0999999999999996</v>
      </c>
      <c r="K41" s="11">
        <v>5.5</v>
      </c>
      <c r="L41" s="11">
        <v>35.9</v>
      </c>
      <c r="M41" s="11">
        <v>5.5</v>
      </c>
      <c r="N41" s="11">
        <v>2.1</v>
      </c>
      <c r="O41" s="11">
        <v>6.2</v>
      </c>
    </row>
    <row r="42" spans="2:15" ht="15.75" customHeight="1" x14ac:dyDescent="0.15">
      <c r="B42" s="117" t="s">
        <v>854</v>
      </c>
      <c r="C42" s="115" t="s">
        <v>862</v>
      </c>
      <c r="D42" s="17">
        <v>643</v>
      </c>
      <c r="E42" s="69">
        <v>305</v>
      </c>
      <c r="F42" s="10">
        <v>294</v>
      </c>
      <c r="G42" s="10">
        <v>196</v>
      </c>
      <c r="H42" s="10">
        <v>71</v>
      </c>
      <c r="I42" s="10">
        <v>86</v>
      </c>
      <c r="J42" s="10">
        <v>48</v>
      </c>
      <c r="K42" s="10">
        <v>68</v>
      </c>
      <c r="L42" s="10">
        <v>85</v>
      </c>
      <c r="M42" s="10">
        <v>29</v>
      </c>
      <c r="N42" s="10">
        <v>14</v>
      </c>
      <c r="O42" s="10">
        <v>31</v>
      </c>
    </row>
    <row r="43" spans="2:15" ht="15.75" customHeight="1" x14ac:dyDescent="0.15">
      <c r="B43" s="116"/>
      <c r="C43" s="159"/>
      <c r="D43" s="33">
        <v>100</v>
      </c>
      <c r="E43" s="49">
        <v>47.4</v>
      </c>
      <c r="F43" s="35">
        <v>45.7</v>
      </c>
      <c r="G43" s="35">
        <v>30.5</v>
      </c>
      <c r="H43" s="35">
        <v>11</v>
      </c>
      <c r="I43" s="35">
        <v>13.4</v>
      </c>
      <c r="J43" s="35">
        <v>7.5</v>
      </c>
      <c r="K43" s="35">
        <v>10.6</v>
      </c>
      <c r="L43" s="35">
        <v>13.2</v>
      </c>
      <c r="M43" s="35">
        <v>4.5</v>
      </c>
      <c r="N43" s="35">
        <v>2.2000000000000002</v>
      </c>
      <c r="O43" s="35">
        <v>4.8</v>
      </c>
    </row>
    <row r="44" spans="2:15" ht="15.75" customHeight="1" x14ac:dyDescent="0.15">
      <c r="B44" s="116"/>
      <c r="C44" s="167" t="s">
        <v>181</v>
      </c>
      <c r="D44" s="16">
        <v>2565</v>
      </c>
      <c r="E44" s="46">
        <v>1091</v>
      </c>
      <c r="F44" s="28">
        <v>1352</v>
      </c>
      <c r="G44" s="28">
        <v>776</v>
      </c>
      <c r="H44" s="28">
        <v>411</v>
      </c>
      <c r="I44" s="28">
        <v>587</v>
      </c>
      <c r="J44" s="28">
        <v>205</v>
      </c>
      <c r="K44" s="28">
        <v>493</v>
      </c>
      <c r="L44" s="28">
        <v>548</v>
      </c>
      <c r="M44" s="28">
        <v>72</v>
      </c>
      <c r="N44" s="28">
        <v>33</v>
      </c>
      <c r="O44" s="28">
        <v>56</v>
      </c>
    </row>
    <row r="45" spans="2:15" ht="15.75" customHeight="1" x14ac:dyDescent="0.15">
      <c r="B45" s="116"/>
      <c r="C45" s="168"/>
      <c r="D45" s="33">
        <v>100</v>
      </c>
      <c r="E45" s="49">
        <v>42.5</v>
      </c>
      <c r="F45" s="35">
        <v>52.7</v>
      </c>
      <c r="G45" s="35">
        <v>30.3</v>
      </c>
      <c r="H45" s="35">
        <v>16</v>
      </c>
      <c r="I45" s="35">
        <v>22.9</v>
      </c>
      <c r="J45" s="35">
        <v>8</v>
      </c>
      <c r="K45" s="35">
        <v>19.2</v>
      </c>
      <c r="L45" s="35">
        <v>21.4</v>
      </c>
      <c r="M45" s="35">
        <v>2.8</v>
      </c>
      <c r="N45" s="35">
        <v>1.3</v>
      </c>
      <c r="O45" s="35">
        <v>2.2000000000000002</v>
      </c>
    </row>
    <row r="46" spans="2:15" ht="15.75" customHeight="1" x14ac:dyDescent="0.15">
      <c r="B46" s="116"/>
      <c r="C46" s="169" t="s">
        <v>852</v>
      </c>
      <c r="D46" s="16">
        <v>515</v>
      </c>
      <c r="E46" s="46">
        <v>209</v>
      </c>
      <c r="F46" s="28">
        <v>280</v>
      </c>
      <c r="G46" s="28">
        <v>184</v>
      </c>
      <c r="H46" s="28">
        <v>98</v>
      </c>
      <c r="I46" s="28">
        <v>96</v>
      </c>
      <c r="J46" s="28">
        <v>47</v>
      </c>
      <c r="K46" s="28">
        <v>86</v>
      </c>
      <c r="L46" s="28">
        <v>113</v>
      </c>
      <c r="M46" s="28">
        <v>5</v>
      </c>
      <c r="N46" s="28">
        <v>8</v>
      </c>
      <c r="O46" s="28">
        <v>10</v>
      </c>
    </row>
    <row r="47" spans="2:15" ht="15.75" customHeight="1" x14ac:dyDescent="0.15">
      <c r="B47" s="116"/>
      <c r="C47" s="169"/>
      <c r="D47" s="33">
        <v>100</v>
      </c>
      <c r="E47" s="49">
        <v>40.6</v>
      </c>
      <c r="F47" s="35">
        <v>54.4</v>
      </c>
      <c r="G47" s="35">
        <v>35.700000000000003</v>
      </c>
      <c r="H47" s="35">
        <v>19</v>
      </c>
      <c r="I47" s="35">
        <v>18.600000000000001</v>
      </c>
      <c r="J47" s="35">
        <v>9.1</v>
      </c>
      <c r="K47" s="35">
        <v>16.7</v>
      </c>
      <c r="L47" s="35">
        <v>21.9</v>
      </c>
      <c r="M47" s="35">
        <v>1</v>
      </c>
      <c r="N47" s="35">
        <v>1.6</v>
      </c>
      <c r="O47" s="35">
        <v>1.9</v>
      </c>
    </row>
    <row r="48" spans="2:15" ht="15.75" customHeight="1" x14ac:dyDescent="0.15">
      <c r="B48" s="116"/>
      <c r="C48" s="158" t="s">
        <v>43</v>
      </c>
      <c r="D48" s="16">
        <v>926</v>
      </c>
      <c r="E48" s="46">
        <v>351</v>
      </c>
      <c r="F48" s="28">
        <v>466</v>
      </c>
      <c r="G48" s="28">
        <v>306</v>
      </c>
      <c r="H48" s="28">
        <v>217</v>
      </c>
      <c r="I48" s="28">
        <v>239</v>
      </c>
      <c r="J48" s="28">
        <v>89</v>
      </c>
      <c r="K48" s="28">
        <v>137</v>
      </c>
      <c r="L48" s="28">
        <v>282</v>
      </c>
      <c r="M48" s="28">
        <v>35</v>
      </c>
      <c r="N48" s="28">
        <v>17</v>
      </c>
      <c r="O48" s="28">
        <v>33</v>
      </c>
    </row>
    <row r="49" spans="2:15" ht="15.75" customHeight="1" x14ac:dyDescent="0.15">
      <c r="B49" s="116"/>
      <c r="C49" s="160"/>
      <c r="D49" s="33">
        <v>100</v>
      </c>
      <c r="E49" s="49">
        <v>37.9</v>
      </c>
      <c r="F49" s="35">
        <v>50.3</v>
      </c>
      <c r="G49" s="35">
        <v>33</v>
      </c>
      <c r="H49" s="35">
        <v>23.4</v>
      </c>
      <c r="I49" s="35">
        <v>25.8</v>
      </c>
      <c r="J49" s="35">
        <v>9.6</v>
      </c>
      <c r="K49" s="35">
        <v>14.8</v>
      </c>
      <c r="L49" s="35">
        <v>30.5</v>
      </c>
      <c r="M49" s="35">
        <v>3.8</v>
      </c>
      <c r="N49" s="35">
        <v>1.8</v>
      </c>
      <c r="O49" s="35">
        <v>3.6</v>
      </c>
    </row>
    <row r="50" spans="2:15" ht="15.75" customHeight="1" x14ac:dyDescent="0.15">
      <c r="B50" s="116"/>
      <c r="C50" s="158" t="s">
        <v>44</v>
      </c>
      <c r="D50" s="16">
        <v>261</v>
      </c>
      <c r="E50" s="46">
        <v>107</v>
      </c>
      <c r="F50" s="28">
        <v>133</v>
      </c>
      <c r="G50" s="28">
        <v>75</v>
      </c>
      <c r="H50" s="28">
        <v>43</v>
      </c>
      <c r="I50" s="28">
        <v>45</v>
      </c>
      <c r="J50" s="28">
        <v>33</v>
      </c>
      <c r="K50" s="28">
        <v>25</v>
      </c>
      <c r="L50" s="28">
        <v>45</v>
      </c>
      <c r="M50" s="28">
        <v>18</v>
      </c>
      <c r="N50" s="28">
        <v>13</v>
      </c>
      <c r="O50" s="28">
        <v>7</v>
      </c>
    </row>
    <row r="51" spans="2:15" ht="15.75" customHeight="1" x14ac:dyDescent="0.15">
      <c r="B51" s="118"/>
      <c r="C51" s="161"/>
      <c r="D51" s="18">
        <v>100</v>
      </c>
      <c r="E51" s="68">
        <v>41</v>
      </c>
      <c r="F51" s="11">
        <v>51</v>
      </c>
      <c r="G51" s="11">
        <v>28.7</v>
      </c>
      <c r="H51" s="11">
        <v>16.5</v>
      </c>
      <c r="I51" s="11">
        <v>17.2</v>
      </c>
      <c r="J51" s="11">
        <v>12.6</v>
      </c>
      <c r="K51" s="11">
        <v>9.6</v>
      </c>
      <c r="L51" s="11">
        <v>17.2</v>
      </c>
      <c r="M51" s="11">
        <v>6.9</v>
      </c>
      <c r="N51" s="11">
        <v>5</v>
      </c>
      <c r="O51" s="11">
        <v>2.7</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O9">
    <cfRule type="top10" dxfId="516" priority="1727" rank="1"/>
  </conditionalFormatting>
  <conditionalFormatting sqref="E51:O51">
    <cfRule type="top10" dxfId="515" priority="1728" rank="1"/>
  </conditionalFormatting>
  <conditionalFormatting sqref="E11:O11">
    <cfRule type="top10" dxfId="514" priority="1729" rank="1"/>
  </conditionalFormatting>
  <conditionalFormatting sqref="E13:O13">
    <cfRule type="top10" dxfId="513" priority="1730" rank="1"/>
  </conditionalFormatting>
  <conditionalFormatting sqref="E15:O15">
    <cfRule type="top10" dxfId="512" priority="1731" rank="1"/>
  </conditionalFormatting>
  <conditionalFormatting sqref="E17:O17">
    <cfRule type="top10" dxfId="511" priority="1732" rank="1"/>
  </conditionalFormatting>
  <conditionalFormatting sqref="E19:O19">
    <cfRule type="top10" dxfId="510" priority="1733" rank="1"/>
  </conditionalFormatting>
  <conditionalFormatting sqref="E21:O21">
    <cfRule type="top10" dxfId="509" priority="1734" rank="1"/>
  </conditionalFormatting>
  <conditionalFormatting sqref="E23:O23">
    <cfRule type="top10" dxfId="508" priority="1735" rank="1"/>
  </conditionalFormatting>
  <conditionalFormatting sqref="E25:O25">
    <cfRule type="top10" dxfId="507" priority="1736" rank="1"/>
  </conditionalFormatting>
  <conditionalFormatting sqref="E27:O27">
    <cfRule type="top10" dxfId="506" priority="1737" rank="1"/>
  </conditionalFormatting>
  <conditionalFormatting sqref="E29:O29">
    <cfRule type="top10" dxfId="505" priority="1738" rank="1"/>
  </conditionalFormatting>
  <conditionalFormatting sqref="E31:O31">
    <cfRule type="top10" dxfId="504" priority="1739" rank="1"/>
  </conditionalFormatting>
  <conditionalFormatting sqref="E33:O33">
    <cfRule type="top10" dxfId="503" priority="1740" rank="1"/>
  </conditionalFormatting>
  <conditionalFormatting sqref="E35:O35">
    <cfRule type="top10" dxfId="502" priority="1741" rank="1"/>
  </conditionalFormatting>
  <conditionalFormatting sqref="E37:O37">
    <cfRule type="top10" dxfId="501" priority="1742" rank="1"/>
  </conditionalFormatting>
  <conditionalFormatting sqref="E39:O39">
    <cfRule type="top10" dxfId="500" priority="1743" rank="1"/>
  </conditionalFormatting>
  <conditionalFormatting sqref="E41:O41">
    <cfRule type="top10" dxfId="499" priority="1744" rank="1"/>
  </conditionalFormatting>
  <conditionalFormatting sqref="E43:O43">
    <cfRule type="top10" dxfId="498" priority="1745" rank="1"/>
  </conditionalFormatting>
  <conditionalFormatting sqref="E45:O45">
    <cfRule type="top10" dxfId="497" priority="1746" rank="1"/>
  </conditionalFormatting>
  <conditionalFormatting sqref="E47:O47">
    <cfRule type="top10" dxfId="496" priority="1747" rank="1"/>
  </conditionalFormatting>
  <conditionalFormatting sqref="E49:O49">
    <cfRule type="top10" dxfId="495" priority="1748" rank="1"/>
  </conditionalFormatting>
  <pageMargins left="0.7" right="0.7" top="0.75" bottom="0.75" header="0.3" footer="0.3"/>
  <pageSetup paperSize="9" scale="59" orientation="landscape" r:id="rId1"/>
  <headerFooter>
    <oddFooter>&amp;C&amp;P</oddFooter>
  </headerFooter>
</worksheet>
</file>

<file path=xl/worksheets/sheet2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51"/>
  <sheetViews>
    <sheetView showGridLines="0" topLeftCell="A25"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880</v>
      </c>
    </row>
    <row r="3" spans="2:15" ht="15.75" customHeight="1" x14ac:dyDescent="0.15">
      <c r="B3" s="1" t="s">
        <v>786</v>
      </c>
    </row>
    <row r="4" spans="2:15" ht="15.75" customHeight="1" x14ac:dyDescent="0.15">
      <c r="B4" s="1" t="s">
        <v>792</v>
      </c>
    </row>
    <row r="5" spans="2:15" ht="15.75" customHeight="1" x14ac:dyDescent="0.15">
      <c r="B5" s="1" t="s">
        <v>882</v>
      </c>
    </row>
    <row r="6" spans="2:15" ht="4.5" customHeight="1" x14ac:dyDescent="0.15">
      <c r="B6" s="12"/>
      <c r="C6" s="6"/>
      <c r="D6" s="15"/>
      <c r="E6" s="73"/>
      <c r="F6" s="13"/>
      <c r="G6" s="13"/>
      <c r="H6" s="13"/>
      <c r="I6" s="13"/>
      <c r="J6" s="13"/>
      <c r="K6" s="13"/>
      <c r="L6" s="13"/>
      <c r="M6" s="13"/>
      <c r="N6" s="13"/>
      <c r="O6" s="13"/>
    </row>
    <row r="7" spans="2:15" s="2" customFormat="1" ht="118.5" customHeight="1" thickBot="1" x14ac:dyDescent="0.2">
      <c r="B7" s="25"/>
      <c r="C7" s="5" t="s">
        <v>427</v>
      </c>
      <c r="D7" s="19" t="s">
        <v>52</v>
      </c>
      <c r="E7" s="22" t="s">
        <v>863</v>
      </c>
      <c r="F7" s="23" t="s">
        <v>168</v>
      </c>
      <c r="G7" s="23" t="s">
        <v>169</v>
      </c>
      <c r="H7" s="23" t="s">
        <v>15</v>
      </c>
      <c r="I7" s="23" t="s">
        <v>110</v>
      </c>
      <c r="J7" s="23" t="s">
        <v>111</v>
      </c>
      <c r="K7" s="23" t="s">
        <v>113</v>
      </c>
      <c r="L7" s="23" t="s">
        <v>170</v>
      </c>
      <c r="M7" s="23" t="s">
        <v>116</v>
      </c>
      <c r="N7" s="23" t="s">
        <v>17</v>
      </c>
      <c r="O7" s="23" t="s">
        <v>53</v>
      </c>
    </row>
    <row r="8" spans="2:15" ht="15.75" customHeight="1" thickTop="1" x14ac:dyDescent="0.15">
      <c r="B8" s="108" t="s">
        <v>428</v>
      </c>
      <c r="C8" s="109"/>
      <c r="D8" s="16">
        <v>5305</v>
      </c>
      <c r="E8" s="46">
        <v>1637</v>
      </c>
      <c r="F8" s="28">
        <v>2854</v>
      </c>
      <c r="G8" s="28">
        <v>1478</v>
      </c>
      <c r="H8" s="28">
        <v>753</v>
      </c>
      <c r="I8" s="28">
        <v>943</v>
      </c>
      <c r="J8" s="28">
        <v>115</v>
      </c>
      <c r="K8" s="28">
        <v>322</v>
      </c>
      <c r="L8" s="28">
        <v>1369</v>
      </c>
      <c r="M8" s="28">
        <v>768</v>
      </c>
      <c r="N8" s="28">
        <v>312</v>
      </c>
      <c r="O8" s="28">
        <v>184</v>
      </c>
    </row>
    <row r="9" spans="2:15" ht="15.75" customHeight="1" x14ac:dyDescent="0.15">
      <c r="B9" s="110"/>
      <c r="C9" s="109"/>
      <c r="D9" s="71">
        <v>100</v>
      </c>
      <c r="E9" s="70">
        <v>30.9</v>
      </c>
      <c r="F9" s="36">
        <v>53.8</v>
      </c>
      <c r="G9" s="36">
        <v>27.9</v>
      </c>
      <c r="H9" s="36">
        <v>14.2</v>
      </c>
      <c r="I9" s="36">
        <v>17.8</v>
      </c>
      <c r="J9" s="36">
        <v>2.2000000000000002</v>
      </c>
      <c r="K9" s="36">
        <v>6.1</v>
      </c>
      <c r="L9" s="36">
        <v>25.8</v>
      </c>
      <c r="M9" s="36">
        <v>14.5</v>
      </c>
      <c r="N9" s="36">
        <v>5.9</v>
      </c>
      <c r="O9" s="36">
        <v>3.5</v>
      </c>
    </row>
    <row r="10" spans="2:15" ht="15.75" customHeight="1" x14ac:dyDescent="0.15">
      <c r="B10" s="117" t="s">
        <v>429</v>
      </c>
      <c r="C10" s="115" t="s">
        <v>2</v>
      </c>
      <c r="D10" s="17">
        <v>1310</v>
      </c>
      <c r="E10" s="69">
        <v>458</v>
      </c>
      <c r="F10" s="10">
        <v>714</v>
      </c>
      <c r="G10" s="10">
        <v>328</v>
      </c>
      <c r="H10" s="10">
        <v>212</v>
      </c>
      <c r="I10" s="10">
        <v>249</v>
      </c>
      <c r="J10" s="10">
        <v>28</v>
      </c>
      <c r="K10" s="10">
        <v>88</v>
      </c>
      <c r="L10" s="10">
        <v>381</v>
      </c>
      <c r="M10" s="10">
        <v>182</v>
      </c>
      <c r="N10" s="10">
        <v>74</v>
      </c>
      <c r="O10" s="10">
        <v>44</v>
      </c>
    </row>
    <row r="11" spans="2:15" ht="15.75" customHeight="1" x14ac:dyDescent="0.15">
      <c r="B11" s="116"/>
      <c r="C11" s="160"/>
      <c r="D11" s="33">
        <v>100</v>
      </c>
      <c r="E11" s="49">
        <v>35</v>
      </c>
      <c r="F11" s="35">
        <v>54.5</v>
      </c>
      <c r="G11" s="35">
        <v>25</v>
      </c>
      <c r="H11" s="35">
        <v>16.2</v>
      </c>
      <c r="I11" s="35">
        <v>19</v>
      </c>
      <c r="J11" s="35">
        <v>2.1</v>
      </c>
      <c r="K11" s="35">
        <v>6.7</v>
      </c>
      <c r="L11" s="35">
        <v>29.1</v>
      </c>
      <c r="M11" s="35">
        <v>13.9</v>
      </c>
      <c r="N11" s="35">
        <v>5.6</v>
      </c>
      <c r="O11" s="35">
        <v>3.4</v>
      </c>
    </row>
    <row r="12" spans="2:15" ht="15.75" customHeight="1" x14ac:dyDescent="0.15">
      <c r="B12" s="116"/>
      <c r="C12" s="158" t="s">
        <v>3</v>
      </c>
      <c r="D12" s="16">
        <v>3960</v>
      </c>
      <c r="E12" s="46">
        <v>1166</v>
      </c>
      <c r="F12" s="28">
        <v>2116</v>
      </c>
      <c r="G12" s="28">
        <v>1139</v>
      </c>
      <c r="H12" s="28">
        <v>536</v>
      </c>
      <c r="I12" s="28">
        <v>690</v>
      </c>
      <c r="J12" s="28">
        <v>87</v>
      </c>
      <c r="K12" s="28">
        <v>231</v>
      </c>
      <c r="L12" s="28">
        <v>977</v>
      </c>
      <c r="M12" s="28">
        <v>582</v>
      </c>
      <c r="N12" s="28">
        <v>236</v>
      </c>
      <c r="O12" s="28">
        <v>140</v>
      </c>
    </row>
    <row r="13" spans="2:15" ht="15.75" customHeight="1" x14ac:dyDescent="0.15">
      <c r="B13" s="118"/>
      <c r="C13" s="161"/>
      <c r="D13" s="18">
        <v>100</v>
      </c>
      <c r="E13" s="68">
        <v>29.4</v>
      </c>
      <c r="F13" s="11">
        <v>53.4</v>
      </c>
      <c r="G13" s="11">
        <v>28.8</v>
      </c>
      <c r="H13" s="11">
        <v>13.5</v>
      </c>
      <c r="I13" s="11">
        <v>17.399999999999999</v>
      </c>
      <c r="J13" s="11">
        <v>2.2000000000000002</v>
      </c>
      <c r="K13" s="11">
        <v>5.8</v>
      </c>
      <c r="L13" s="11">
        <v>24.7</v>
      </c>
      <c r="M13" s="11">
        <v>14.7</v>
      </c>
      <c r="N13" s="11">
        <v>6</v>
      </c>
      <c r="O13" s="11">
        <v>3.5</v>
      </c>
    </row>
    <row r="14" spans="2:15" ht="15.75" customHeight="1" x14ac:dyDescent="0.15">
      <c r="B14" s="117" t="s">
        <v>4</v>
      </c>
      <c r="C14" s="115" t="s">
        <v>430</v>
      </c>
      <c r="D14" s="17">
        <v>149</v>
      </c>
      <c r="E14" s="69">
        <v>71</v>
      </c>
      <c r="F14" s="10">
        <v>79</v>
      </c>
      <c r="G14" s="10">
        <v>27</v>
      </c>
      <c r="H14" s="10">
        <v>22</v>
      </c>
      <c r="I14" s="10">
        <v>43</v>
      </c>
      <c r="J14" s="10">
        <v>5</v>
      </c>
      <c r="K14" s="10">
        <v>9</v>
      </c>
      <c r="L14" s="10">
        <v>39</v>
      </c>
      <c r="M14" s="10">
        <v>20</v>
      </c>
      <c r="N14" s="10">
        <v>5</v>
      </c>
      <c r="O14" s="10">
        <v>3</v>
      </c>
    </row>
    <row r="15" spans="2:15" ht="15.75" customHeight="1" x14ac:dyDescent="0.15">
      <c r="B15" s="116"/>
      <c r="C15" s="160"/>
      <c r="D15" s="33">
        <v>100</v>
      </c>
      <c r="E15" s="49">
        <v>47.7</v>
      </c>
      <c r="F15" s="35">
        <v>53</v>
      </c>
      <c r="G15" s="35">
        <v>18.100000000000001</v>
      </c>
      <c r="H15" s="35">
        <v>14.8</v>
      </c>
      <c r="I15" s="35">
        <v>28.9</v>
      </c>
      <c r="J15" s="35">
        <v>3.4</v>
      </c>
      <c r="K15" s="35">
        <v>6</v>
      </c>
      <c r="L15" s="35">
        <v>26.2</v>
      </c>
      <c r="M15" s="35">
        <v>13.4</v>
      </c>
      <c r="N15" s="35">
        <v>3.4</v>
      </c>
      <c r="O15" s="35">
        <v>2</v>
      </c>
    </row>
    <row r="16" spans="2:15" ht="15.75" customHeight="1" x14ac:dyDescent="0.15">
      <c r="B16" s="116"/>
      <c r="C16" s="158" t="s">
        <v>431</v>
      </c>
      <c r="D16" s="16">
        <v>184</v>
      </c>
      <c r="E16" s="46">
        <v>74</v>
      </c>
      <c r="F16" s="28">
        <v>113</v>
      </c>
      <c r="G16" s="28">
        <v>30</v>
      </c>
      <c r="H16" s="28">
        <v>28</v>
      </c>
      <c r="I16" s="28">
        <v>50</v>
      </c>
      <c r="J16" s="28">
        <v>4</v>
      </c>
      <c r="K16" s="28">
        <v>15</v>
      </c>
      <c r="L16" s="28">
        <v>63</v>
      </c>
      <c r="M16" s="28">
        <v>21</v>
      </c>
      <c r="N16" s="28">
        <v>4</v>
      </c>
      <c r="O16" s="28">
        <v>11</v>
      </c>
    </row>
    <row r="17" spans="2:15" ht="15.75" customHeight="1" x14ac:dyDescent="0.15">
      <c r="B17" s="116"/>
      <c r="C17" s="160"/>
      <c r="D17" s="33">
        <v>100</v>
      </c>
      <c r="E17" s="49">
        <v>40.200000000000003</v>
      </c>
      <c r="F17" s="35">
        <v>61.4</v>
      </c>
      <c r="G17" s="35">
        <v>16.3</v>
      </c>
      <c r="H17" s="35">
        <v>15.2</v>
      </c>
      <c r="I17" s="35">
        <v>27.2</v>
      </c>
      <c r="J17" s="35">
        <v>2.2000000000000002</v>
      </c>
      <c r="K17" s="35">
        <v>8.1999999999999993</v>
      </c>
      <c r="L17" s="35">
        <v>34.200000000000003</v>
      </c>
      <c r="M17" s="35">
        <v>11.4</v>
      </c>
      <c r="N17" s="35">
        <v>2.2000000000000002</v>
      </c>
      <c r="O17" s="35">
        <v>6</v>
      </c>
    </row>
    <row r="18" spans="2:15" ht="15.75" customHeight="1" x14ac:dyDescent="0.15">
      <c r="B18" s="116"/>
      <c r="C18" s="158" t="s">
        <v>432</v>
      </c>
      <c r="D18" s="16">
        <v>247</v>
      </c>
      <c r="E18" s="46">
        <v>96</v>
      </c>
      <c r="F18" s="28">
        <v>140</v>
      </c>
      <c r="G18" s="28">
        <v>49</v>
      </c>
      <c r="H18" s="28">
        <v>35</v>
      </c>
      <c r="I18" s="28">
        <v>63</v>
      </c>
      <c r="J18" s="28">
        <v>8</v>
      </c>
      <c r="K18" s="28">
        <v>15</v>
      </c>
      <c r="L18" s="28">
        <v>75</v>
      </c>
      <c r="M18" s="28">
        <v>33</v>
      </c>
      <c r="N18" s="28">
        <v>10</v>
      </c>
      <c r="O18" s="28">
        <v>9</v>
      </c>
    </row>
    <row r="19" spans="2:15" ht="15.75" customHeight="1" x14ac:dyDescent="0.15">
      <c r="B19" s="116"/>
      <c r="C19" s="160"/>
      <c r="D19" s="33">
        <v>100</v>
      </c>
      <c r="E19" s="49">
        <v>38.9</v>
      </c>
      <c r="F19" s="35">
        <v>56.7</v>
      </c>
      <c r="G19" s="35">
        <v>19.8</v>
      </c>
      <c r="H19" s="35">
        <v>14.2</v>
      </c>
      <c r="I19" s="35">
        <v>25.5</v>
      </c>
      <c r="J19" s="35">
        <v>3.2</v>
      </c>
      <c r="K19" s="35">
        <v>6.1</v>
      </c>
      <c r="L19" s="35">
        <v>30.4</v>
      </c>
      <c r="M19" s="35">
        <v>13.4</v>
      </c>
      <c r="N19" s="35">
        <v>4</v>
      </c>
      <c r="O19" s="35">
        <v>3.6</v>
      </c>
    </row>
    <row r="20" spans="2:15" ht="15.75" customHeight="1" x14ac:dyDescent="0.15">
      <c r="B20" s="116"/>
      <c r="C20" s="158" t="s">
        <v>433</v>
      </c>
      <c r="D20" s="16">
        <v>454</v>
      </c>
      <c r="E20" s="46">
        <v>159</v>
      </c>
      <c r="F20" s="28">
        <v>222</v>
      </c>
      <c r="G20" s="28">
        <v>117</v>
      </c>
      <c r="H20" s="28">
        <v>63</v>
      </c>
      <c r="I20" s="28">
        <v>102</v>
      </c>
      <c r="J20" s="28">
        <v>13</v>
      </c>
      <c r="K20" s="28">
        <v>40</v>
      </c>
      <c r="L20" s="28">
        <v>119</v>
      </c>
      <c r="M20" s="28">
        <v>75</v>
      </c>
      <c r="N20" s="28">
        <v>21</v>
      </c>
      <c r="O20" s="28">
        <v>17</v>
      </c>
    </row>
    <row r="21" spans="2:15" ht="15.75" customHeight="1" x14ac:dyDescent="0.15">
      <c r="B21" s="116"/>
      <c r="C21" s="160"/>
      <c r="D21" s="33">
        <v>100</v>
      </c>
      <c r="E21" s="49">
        <v>35</v>
      </c>
      <c r="F21" s="35">
        <v>48.9</v>
      </c>
      <c r="G21" s="35">
        <v>25.8</v>
      </c>
      <c r="H21" s="35">
        <v>13.9</v>
      </c>
      <c r="I21" s="35">
        <v>22.5</v>
      </c>
      <c r="J21" s="35">
        <v>2.9</v>
      </c>
      <c r="K21" s="35">
        <v>8.8000000000000007</v>
      </c>
      <c r="L21" s="35">
        <v>26.2</v>
      </c>
      <c r="M21" s="35">
        <v>16.5</v>
      </c>
      <c r="N21" s="35">
        <v>4.5999999999999996</v>
      </c>
      <c r="O21" s="35">
        <v>3.7</v>
      </c>
    </row>
    <row r="22" spans="2:15" ht="15.75" customHeight="1" x14ac:dyDescent="0.15">
      <c r="B22" s="116"/>
      <c r="C22" s="158" t="s">
        <v>434</v>
      </c>
      <c r="D22" s="16">
        <v>1021</v>
      </c>
      <c r="E22" s="46">
        <v>339</v>
      </c>
      <c r="F22" s="28">
        <v>514</v>
      </c>
      <c r="G22" s="28">
        <v>288</v>
      </c>
      <c r="H22" s="28">
        <v>127</v>
      </c>
      <c r="I22" s="28">
        <v>185</v>
      </c>
      <c r="J22" s="28">
        <v>25</v>
      </c>
      <c r="K22" s="28">
        <v>69</v>
      </c>
      <c r="L22" s="28">
        <v>223</v>
      </c>
      <c r="M22" s="28">
        <v>138</v>
      </c>
      <c r="N22" s="28">
        <v>66</v>
      </c>
      <c r="O22" s="28">
        <v>42</v>
      </c>
    </row>
    <row r="23" spans="2:15" ht="15.75" customHeight="1" x14ac:dyDescent="0.15">
      <c r="B23" s="116"/>
      <c r="C23" s="159"/>
      <c r="D23" s="33">
        <v>100</v>
      </c>
      <c r="E23" s="49">
        <v>33.200000000000003</v>
      </c>
      <c r="F23" s="35">
        <v>50.3</v>
      </c>
      <c r="G23" s="35">
        <v>28.2</v>
      </c>
      <c r="H23" s="35">
        <v>12.4</v>
      </c>
      <c r="I23" s="35">
        <v>18.100000000000001</v>
      </c>
      <c r="J23" s="35">
        <v>2.4</v>
      </c>
      <c r="K23" s="35">
        <v>6.8</v>
      </c>
      <c r="L23" s="35">
        <v>21.8</v>
      </c>
      <c r="M23" s="35">
        <v>13.5</v>
      </c>
      <c r="N23" s="35">
        <v>6.5</v>
      </c>
      <c r="O23" s="35">
        <v>4.0999999999999996</v>
      </c>
    </row>
    <row r="24" spans="2:15" ht="15.75" customHeight="1" x14ac:dyDescent="0.15">
      <c r="B24" s="116"/>
      <c r="C24" s="160" t="s">
        <v>435</v>
      </c>
      <c r="D24" s="16">
        <v>1668</v>
      </c>
      <c r="E24" s="46">
        <v>500</v>
      </c>
      <c r="F24" s="28">
        <v>914</v>
      </c>
      <c r="G24" s="28">
        <v>534</v>
      </c>
      <c r="H24" s="28">
        <v>257</v>
      </c>
      <c r="I24" s="28">
        <v>280</v>
      </c>
      <c r="J24" s="28">
        <v>35</v>
      </c>
      <c r="K24" s="28">
        <v>84</v>
      </c>
      <c r="L24" s="28">
        <v>419</v>
      </c>
      <c r="M24" s="28">
        <v>227</v>
      </c>
      <c r="N24" s="28">
        <v>100</v>
      </c>
      <c r="O24" s="28">
        <v>36</v>
      </c>
    </row>
    <row r="25" spans="2:15" ht="15.75" customHeight="1" x14ac:dyDescent="0.15">
      <c r="B25" s="116"/>
      <c r="C25" s="160"/>
      <c r="D25" s="33">
        <v>100</v>
      </c>
      <c r="E25" s="49">
        <v>30</v>
      </c>
      <c r="F25" s="35">
        <v>54.8</v>
      </c>
      <c r="G25" s="35">
        <v>32</v>
      </c>
      <c r="H25" s="35">
        <v>15.4</v>
      </c>
      <c r="I25" s="35">
        <v>16.8</v>
      </c>
      <c r="J25" s="35">
        <v>2.1</v>
      </c>
      <c r="K25" s="35">
        <v>5</v>
      </c>
      <c r="L25" s="35">
        <v>25.1</v>
      </c>
      <c r="M25" s="35">
        <v>13.6</v>
      </c>
      <c r="N25" s="35">
        <v>6</v>
      </c>
      <c r="O25" s="35">
        <v>2.2000000000000002</v>
      </c>
    </row>
    <row r="26" spans="2:15" ht="15.75" customHeight="1" x14ac:dyDescent="0.15">
      <c r="B26" s="116"/>
      <c r="C26" s="158" t="s">
        <v>436</v>
      </c>
      <c r="D26" s="16">
        <v>1492</v>
      </c>
      <c r="E26" s="46">
        <v>369</v>
      </c>
      <c r="F26" s="28">
        <v>818</v>
      </c>
      <c r="G26" s="28">
        <v>404</v>
      </c>
      <c r="H26" s="28">
        <v>208</v>
      </c>
      <c r="I26" s="28">
        <v>205</v>
      </c>
      <c r="J26" s="28">
        <v>22</v>
      </c>
      <c r="K26" s="28">
        <v>84</v>
      </c>
      <c r="L26" s="28">
        <v>406</v>
      </c>
      <c r="M26" s="28">
        <v>240</v>
      </c>
      <c r="N26" s="28">
        <v>102</v>
      </c>
      <c r="O26" s="28">
        <v>66</v>
      </c>
    </row>
    <row r="27" spans="2:15" ht="15.75" customHeight="1" x14ac:dyDescent="0.15">
      <c r="B27" s="118"/>
      <c r="C27" s="161"/>
      <c r="D27" s="18">
        <v>100</v>
      </c>
      <c r="E27" s="68">
        <v>24.7</v>
      </c>
      <c r="F27" s="11">
        <v>54.8</v>
      </c>
      <c r="G27" s="11">
        <v>27.1</v>
      </c>
      <c r="H27" s="11">
        <v>13.9</v>
      </c>
      <c r="I27" s="11">
        <v>13.7</v>
      </c>
      <c r="J27" s="11">
        <v>1.5</v>
      </c>
      <c r="K27" s="11">
        <v>5.6</v>
      </c>
      <c r="L27" s="11">
        <v>27.2</v>
      </c>
      <c r="M27" s="11">
        <v>16.100000000000001</v>
      </c>
      <c r="N27" s="11">
        <v>6.8</v>
      </c>
      <c r="O27" s="11">
        <v>4.4000000000000004</v>
      </c>
    </row>
    <row r="28" spans="2:15" ht="15.75" customHeight="1" x14ac:dyDescent="0.15">
      <c r="B28" s="117" t="s">
        <v>478</v>
      </c>
      <c r="C28" s="115" t="s">
        <v>18</v>
      </c>
      <c r="D28" s="17">
        <v>704</v>
      </c>
      <c r="E28" s="69">
        <v>203</v>
      </c>
      <c r="F28" s="10">
        <v>385</v>
      </c>
      <c r="G28" s="10">
        <v>159</v>
      </c>
      <c r="H28" s="10">
        <v>87</v>
      </c>
      <c r="I28" s="10">
        <v>103</v>
      </c>
      <c r="J28" s="10">
        <v>21</v>
      </c>
      <c r="K28" s="10">
        <v>38</v>
      </c>
      <c r="L28" s="10">
        <v>111</v>
      </c>
      <c r="M28" s="10">
        <v>126</v>
      </c>
      <c r="N28" s="10">
        <v>29</v>
      </c>
      <c r="O28" s="10">
        <v>28</v>
      </c>
    </row>
    <row r="29" spans="2:15" ht="15.75" customHeight="1" x14ac:dyDescent="0.15">
      <c r="B29" s="116"/>
      <c r="C29" s="159"/>
      <c r="D29" s="33">
        <v>100</v>
      </c>
      <c r="E29" s="49">
        <v>28.8</v>
      </c>
      <c r="F29" s="35">
        <v>54.7</v>
      </c>
      <c r="G29" s="35">
        <v>22.6</v>
      </c>
      <c r="H29" s="35">
        <v>12.4</v>
      </c>
      <c r="I29" s="35">
        <v>14.6</v>
      </c>
      <c r="J29" s="35">
        <v>3</v>
      </c>
      <c r="K29" s="35">
        <v>5.4</v>
      </c>
      <c r="L29" s="35">
        <v>15.8</v>
      </c>
      <c r="M29" s="35">
        <v>17.899999999999999</v>
      </c>
      <c r="N29" s="35">
        <v>4.0999999999999996</v>
      </c>
      <c r="O29" s="35">
        <v>4</v>
      </c>
    </row>
    <row r="30" spans="2:15" ht="15.75" customHeight="1" x14ac:dyDescent="0.15">
      <c r="B30" s="116"/>
      <c r="C30" s="158" t="s">
        <v>19</v>
      </c>
      <c r="D30" s="16">
        <v>931</v>
      </c>
      <c r="E30" s="46">
        <v>317</v>
      </c>
      <c r="F30" s="28">
        <v>585</v>
      </c>
      <c r="G30" s="28">
        <v>207</v>
      </c>
      <c r="H30" s="28">
        <v>125</v>
      </c>
      <c r="I30" s="28">
        <v>127</v>
      </c>
      <c r="J30" s="28">
        <v>20</v>
      </c>
      <c r="K30" s="28">
        <v>51</v>
      </c>
      <c r="L30" s="28">
        <v>179</v>
      </c>
      <c r="M30" s="28">
        <v>134</v>
      </c>
      <c r="N30" s="28">
        <v>30</v>
      </c>
      <c r="O30" s="28">
        <v>23</v>
      </c>
    </row>
    <row r="31" spans="2:15" ht="15.75" customHeight="1" x14ac:dyDescent="0.15">
      <c r="B31" s="116"/>
      <c r="C31" s="159"/>
      <c r="D31" s="33">
        <v>100</v>
      </c>
      <c r="E31" s="49">
        <v>34</v>
      </c>
      <c r="F31" s="35">
        <v>62.8</v>
      </c>
      <c r="G31" s="35">
        <v>22.2</v>
      </c>
      <c r="H31" s="35">
        <v>13.4</v>
      </c>
      <c r="I31" s="35">
        <v>13.6</v>
      </c>
      <c r="J31" s="35">
        <v>2.1</v>
      </c>
      <c r="K31" s="35">
        <v>5.5</v>
      </c>
      <c r="L31" s="35">
        <v>19.2</v>
      </c>
      <c r="M31" s="35">
        <v>14.4</v>
      </c>
      <c r="N31" s="35">
        <v>3.2</v>
      </c>
      <c r="O31" s="35">
        <v>2.5</v>
      </c>
    </row>
    <row r="32" spans="2:15" ht="15.75" customHeight="1" x14ac:dyDescent="0.15">
      <c r="B32" s="116"/>
      <c r="C32" s="160" t="s">
        <v>20</v>
      </c>
      <c r="D32" s="16">
        <v>1455</v>
      </c>
      <c r="E32" s="46">
        <v>427</v>
      </c>
      <c r="F32" s="28">
        <v>697</v>
      </c>
      <c r="G32" s="28">
        <v>504</v>
      </c>
      <c r="H32" s="28">
        <v>191</v>
      </c>
      <c r="I32" s="28">
        <v>236</v>
      </c>
      <c r="J32" s="28">
        <v>28</v>
      </c>
      <c r="K32" s="28">
        <v>91</v>
      </c>
      <c r="L32" s="28">
        <v>374</v>
      </c>
      <c r="M32" s="28">
        <v>214</v>
      </c>
      <c r="N32" s="28">
        <v>98</v>
      </c>
      <c r="O32" s="28">
        <v>40</v>
      </c>
    </row>
    <row r="33" spans="2:15" ht="15.75" customHeight="1" x14ac:dyDescent="0.15">
      <c r="B33" s="116"/>
      <c r="C33" s="160"/>
      <c r="D33" s="33">
        <v>100</v>
      </c>
      <c r="E33" s="49">
        <v>29.3</v>
      </c>
      <c r="F33" s="35">
        <v>47.9</v>
      </c>
      <c r="G33" s="35">
        <v>34.6</v>
      </c>
      <c r="H33" s="35">
        <v>13.1</v>
      </c>
      <c r="I33" s="35">
        <v>16.2</v>
      </c>
      <c r="J33" s="35">
        <v>1.9</v>
      </c>
      <c r="K33" s="35">
        <v>6.3</v>
      </c>
      <c r="L33" s="35">
        <v>25.7</v>
      </c>
      <c r="M33" s="35">
        <v>14.7</v>
      </c>
      <c r="N33" s="35">
        <v>6.7</v>
      </c>
      <c r="O33" s="35">
        <v>2.7</v>
      </c>
    </row>
    <row r="34" spans="2:15" ht="15.75" customHeight="1" x14ac:dyDescent="0.15">
      <c r="B34" s="116"/>
      <c r="C34" s="158" t="s">
        <v>21</v>
      </c>
      <c r="D34" s="16">
        <v>1102</v>
      </c>
      <c r="E34" s="46">
        <v>337</v>
      </c>
      <c r="F34" s="28">
        <v>583</v>
      </c>
      <c r="G34" s="28">
        <v>315</v>
      </c>
      <c r="H34" s="28">
        <v>154</v>
      </c>
      <c r="I34" s="28">
        <v>221</v>
      </c>
      <c r="J34" s="28">
        <v>24</v>
      </c>
      <c r="K34" s="28">
        <v>76</v>
      </c>
      <c r="L34" s="28">
        <v>333</v>
      </c>
      <c r="M34" s="28">
        <v>155</v>
      </c>
      <c r="N34" s="28">
        <v>58</v>
      </c>
      <c r="O34" s="28">
        <v>43</v>
      </c>
    </row>
    <row r="35" spans="2:15" ht="15.75" customHeight="1" x14ac:dyDescent="0.15">
      <c r="B35" s="116"/>
      <c r="C35" s="160"/>
      <c r="D35" s="33">
        <v>100</v>
      </c>
      <c r="E35" s="49">
        <v>30.6</v>
      </c>
      <c r="F35" s="35">
        <v>52.9</v>
      </c>
      <c r="G35" s="35">
        <v>28.6</v>
      </c>
      <c r="H35" s="35">
        <v>14</v>
      </c>
      <c r="I35" s="35">
        <v>20.100000000000001</v>
      </c>
      <c r="J35" s="35">
        <v>2.2000000000000002</v>
      </c>
      <c r="K35" s="35">
        <v>6.9</v>
      </c>
      <c r="L35" s="35">
        <v>30.2</v>
      </c>
      <c r="M35" s="35">
        <v>14.1</v>
      </c>
      <c r="N35" s="35">
        <v>5.3</v>
      </c>
      <c r="O35" s="35">
        <v>3.9</v>
      </c>
    </row>
    <row r="36" spans="2:15" ht="15.75" customHeight="1" x14ac:dyDescent="0.15">
      <c r="B36" s="116"/>
      <c r="C36" s="158" t="s">
        <v>22</v>
      </c>
      <c r="D36" s="16">
        <v>564</v>
      </c>
      <c r="E36" s="46">
        <v>187</v>
      </c>
      <c r="F36" s="28">
        <v>325</v>
      </c>
      <c r="G36" s="28">
        <v>184</v>
      </c>
      <c r="H36" s="28">
        <v>104</v>
      </c>
      <c r="I36" s="28">
        <v>133</v>
      </c>
      <c r="J36" s="28">
        <v>11</v>
      </c>
      <c r="K36" s="28">
        <v>40</v>
      </c>
      <c r="L36" s="28">
        <v>190</v>
      </c>
      <c r="M36" s="28">
        <v>60</v>
      </c>
      <c r="N36" s="28">
        <v>44</v>
      </c>
      <c r="O36" s="28">
        <v>19</v>
      </c>
    </row>
    <row r="37" spans="2:15" ht="15.75" customHeight="1" x14ac:dyDescent="0.15">
      <c r="B37" s="116"/>
      <c r="C37" s="159"/>
      <c r="D37" s="33">
        <v>100</v>
      </c>
      <c r="E37" s="49">
        <v>33.200000000000003</v>
      </c>
      <c r="F37" s="35">
        <v>57.6</v>
      </c>
      <c r="G37" s="35">
        <v>32.6</v>
      </c>
      <c r="H37" s="35">
        <v>18.399999999999999</v>
      </c>
      <c r="I37" s="35">
        <v>23.6</v>
      </c>
      <c r="J37" s="35">
        <v>2</v>
      </c>
      <c r="K37" s="35">
        <v>7.1</v>
      </c>
      <c r="L37" s="35">
        <v>33.700000000000003</v>
      </c>
      <c r="M37" s="35">
        <v>10.6</v>
      </c>
      <c r="N37" s="35">
        <v>7.8</v>
      </c>
      <c r="O37" s="35">
        <v>3.4</v>
      </c>
    </row>
    <row r="38" spans="2:15" ht="15.75" customHeight="1" x14ac:dyDescent="0.15">
      <c r="B38" s="116"/>
      <c r="C38" s="158" t="s">
        <v>23</v>
      </c>
      <c r="D38" s="16">
        <v>345</v>
      </c>
      <c r="E38" s="46">
        <v>103</v>
      </c>
      <c r="F38" s="28">
        <v>182</v>
      </c>
      <c r="G38" s="28">
        <v>68</v>
      </c>
      <c r="H38" s="28">
        <v>62</v>
      </c>
      <c r="I38" s="28">
        <v>80</v>
      </c>
      <c r="J38" s="28">
        <v>6</v>
      </c>
      <c r="K38" s="28">
        <v>19</v>
      </c>
      <c r="L38" s="28">
        <v>121</v>
      </c>
      <c r="M38" s="28">
        <v>43</v>
      </c>
      <c r="N38" s="28">
        <v>35</v>
      </c>
      <c r="O38" s="28">
        <v>19</v>
      </c>
    </row>
    <row r="39" spans="2:15" ht="15.75" customHeight="1" x14ac:dyDescent="0.15">
      <c r="B39" s="116"/>
      <c r="C39" s="159"/>
      <c r="D39" s="33">
        <v>100</v>
      </c>
      <c r="E39" s="49">
        <v>29.9</v>
      </c>
      <c r="F39" s="35">
        <v>52.8</v>
      </c>
      <c r="G39" s="35">
        <v>19.7</v>
      </c>
      <c r="H39" s="35">
        <v>18</v>
      </c>
      <c r="I39" s="35">
        <v>23.2</v>
      </c>
      <c r="J39" s="35">
        <v>1.7</v>
      </c>
      <c r="K39" s="35">
        <v>5.5</v>
      </c>
      <c r="L39" s="35">
        <v>35.1</v>
      </c>
      <c r="M39" s="35">
        <v>12.5</v>
      </c>
      <c r="N39" s="35">
        <v>10.1</v>
      </c>
      <c r="O39" s="35">
        <v>5.5</v>
      </c>
    </row>
    <row r="40" spans="2:15" ht="15.75" customHeight="1" x14ac:dyDescent="0.15">
      <c r="B40" s="116"/>
      <c r="C40" s="160" t="s">
        <v>24</v>
      </c>
      <c r="D40" s="16">
        <v>145</v>
      </c>
      <c r="E40" s="46">
        <v>46</v>
      </c>
      <c r="F40" s="28">
        <v>65</v>
      </c>
      <c r="G40" s="28">
        <v>25</v>
      </c>
      <c r="H40" s="28">
        <v>17</v>
      </c>
      <c r="I40" s="28">
        <v>31</v>
      </c>
      <c r="J40" s="28">
        <v>3</v>
      </c>
      <c r="K40" s="28">
        <v>1</v>
      </c>
      <c r="L40" s="28">
        <v>47</v>
      </c>
      <c r="M40" s="28">
        <v>27</v>
      </c>
      <c r="N40" s="28">
        <v>12</v>
      </c>
      <c r="O40" s="28">
        <v>9</v>
      </c>
    </row>
    <row r="41" spans="2:15" ht="15.75" customHeight="1" x14ac:dyDescent="0.15">
      <c r="B41" s="118"/>
      <c r="C41" s="161"/>
      <c r="D41" s="18">
        <v>100</v>
      </c>
      <c r="E41" s="68">
        <v>31.7</v>
      </c>
      <c r="F41" s="11">
        <v>44.8</v>
      </c>
      <c r="G41" s="11">
        <v>17.2</v>
      </c>
      <c r="H41" s="11">
        <v>11.7</v>
      </c>
      <c r="I41" s="11">
        <v>21.4</v>
      </c>
      <c r="J41" s="11">
        <v>2.1</v>
      </c>
      <c r="K41" s="11">
        <v>0.7</v>
      </c>
      <c r="L41" s="11">
        <v>32.4</v>
      </c>
      <c r="M41" s="11">
        <v>18.600000000000001</v>
      </c>
      <c r="N41" s="11">
        <v>8.3000000000000007</v>
      </c>
      <c r="O41" s="11">
        <v>6.2</v>
      </c>
    </row>
    <row r="42" spans="2:15" ht="15.75" customHeight="1" x14ac:dyDescent="0.15">
      <c r="B42" s="117" t="s">
        <v>854</v>
      </c>
      <c r="C42" s="115" t="s">
        <v>862</v>
      </c>
      <c r="D42" s="17">
        <v>643</v>
      </c>
      <c r="E42" s="69">
        <v>206</v>
      </c>
      <c r="F42" s="10">
        <v>332</v>
      </c>
      <c r="G42" s="10">
        <v>139</v>
      </c>
      <c r="H42" s="10">
        <v>74</v>
      </c>
      <c r="I42" s="10">
        <v>91</v>
      </c>
      <c r="J42" s="10">
        <v>7</v>
      </c>
      <c r="K42" s="10">
        <v>29</v>
      </c>
      <c r="L42" s="10">
        <v>107</v>
      </c>
      <c r="M42" s="10">
        <v>126</v>
      </c>
      <c r="N42" s="10">
        <v>22</v>
      </c>
      <c r="O42" s="10">
        <v>22</v>
      </c>
    </row>
    <row r="43" spans="2:15" ht="15.75" customHeight="1" x14ac:dyDescent="0.15">
      <c r="B43" s="116"/>
      <c r="C43" s="159"/>
      <c r="D43" s="33">
        <v>100</v>
      </c>
      <c r="E43" s="49">
        <v>32</v>
      </c>
      <c r="F43" s="35">
        <v>51.6</v>
      </c>
      <c r="G43" s="35">
        <v>21.6</v>
      </c>
      <c r="H43" s="35">
        <v>11.5</v>
      </c>
      <c r="I43" s="35">
        <v>14.2</v>
      </c>
      <c r="J43" s="35">
        <v>1.1000000000000001</v>
      </c>
      <c r="K43" s="35">
        <v>4.5</v>
      </c>
      <c r="L43" s="35">
        <v>16.600000000000001</v>
      </c>
      <c r="M43" s="35">
        <v>19.600000000000001</v>
      </c>
      <c r="N43" s="35">
        <v>3.4</v>
      </c>
      <c r="O43" s="35">
        <v>3.4</v>
      </c>
    </row>
    <row r="44" spans="2:15" ht="15.75" customHeight="1" x14ac:dyDescent="0.15">
      <c r="B44" s="116"/>
      <c r="C44" s="167" t="s">
        <v>181</v>
      </c>
      <c r="D44" s="16">
        <v>2565</v>
      </c>
      <c r="E44" s="46">
        <v>783</v>
      </c>
      <c r="F44" s="28">
        <v>1415</v>
      </c>
      <c r="G44" s="28">
        <v>746</v>
      </c>
      <c r="H44" s="28">
        <v>326</v>
      </c>
      <c r="I44" s="28">
        <v>441</v>
      </c>
      <c r="J44" s="28">
        <v>50</v>
      </c>
      <c r="K44" s="28">
        <v>176</v>
      </c>
      <c r="L44" s="28">
        <v>682</v>
      </c>
      <c r="M44" s="28">
        <v>374</v>
      </c>
      <c r="N44" s="28">
        <v>126</v>
      </c>
      <c r="O44" s="28">
        <v>73</v>
      </c>
    </row>
    <row r="45" spans="2:15" ht="15.75" customHeight="1" x14ac:dyDescent="0.15">
      <c r="B45" s="116"/>
      <c r="C45" s="168"/>
      <c r="D45" s="33">
        <v>100</v>
      </c>
      <c r="E45" s="49">
        <v>30.5</v>
      </c>
      <c r="F45" s="35">
        <v>55.2</v>
      </c>
      <c r="G45" s="35">
        <v>29.1</v>
      </c>
      <c r="H45" s="35">
        <v>12.7</v>
      </c>
      <c r="I45" s="35">
        <v>17.2</v>
      </c>
      <c r="J45" s="35">
        <v>1.9</v>
      </c>
      <c r="K45" s="35">
        <v>6.9</v>
      </c>
      <c r="L45" s="35">
        <v>26.6</v>
      </c>
      <c r="M45" s="35">
        <v>14.6</v>
      </c>
      <c r="N45" s="35">
        <v>4.9000000000000004</v>
      </c>
      <c r="O45" s="35">
        <v>2.8</v>
      </c>
    </row>
    <row r="46" spans="2:15" ht="15.75" customHeight="1" x14ac:dyDescent="0.15">
      <c r="B46" s="116"/>
      <c r="C46" s="169" t="s">
        <v>852</v>
      </c>
      <c r="D46" s="16">
        <v>515</v>
      </c>
      <c r="E46" s="46">
        <v>156</v>
      </c>
      <c r="F46" s="28">
        <v>273</v>
      </c>
      <c r="G46" s="28">
        <v>140</v>
      </c>
      <c r="H46" s="28">
        <v>73</v>
      </c>
      <c r="I46" s="28">
        <v>71</v>
      </c>
      <c r="J46" s="28">
        <v>12</v>
      </c>
      <c r="K46" s="28">
        <v>31</v>
      </c>
      <c r="L46" s="28">
        <v>102</v>
      </c>
      <c r="M46" s="28">
        <v>85</v>
      </c>
      <c r="N46" s="28">
        <v>29</v>
      </c>
      <c r="O46" s="28">
        <v>13</v>
      </c>
    </row>
    <row r="47" spans="2:15" ht="15.75" customHeight="1" x14ac:dyDescent="0.15">
      <c r="B47" s="116"/>
      <c r="C47" s="169"/>
      <c r="D47" s="33">
        <v>100</v>
      </c>
      <c r="E47" s="49">
        <v>30.3</v>
      </c>
      <c r="F47" s="35">
        <v>53</v>
      </c>
      <c r="G47" s="35">
        <v>27.2</v>
      </c>
      <c r="H47" s="35">
        <v>14.2</v>
      </c>
      <c r="I47" s="35">
        <v>13.8</v>
      </c>
      <c r="J47" s="35">
        <v>2.2999999999999998</v>
      </c>
      <c r="K47" s="35">
        <v>6</v>
      </c>
      <c r="L47" s="35">
        <v>19.8</v>
      </c>
      <c r="M47" s="35">
        <v>16.5</v>
      </c>
      <c r="N47" s="35">
        <v>5.6</v>
      </c>
      <c r="O47" s="35">
        <v>2.5</v>
      </c>
    </row>
    <row r="48" spans="2:15" ht="15.75" customHeight="1" x14ac:dyDescent="0.15">
      <c r="B48" s="116"/>
      <c r="C48" s="158" t="s">
        <v>43</v>
      </c>
      <c r="D48" s="16">
        <v>926</v>
      </c>
      <c r="E48" s="46">
        <v>298</v>
      </c>
      <c r="F48" s="28">
        <v>522</v>
      </c>
      <c r="G48" s="28">
        <v>314</v>
      </c>
      <c r="H48" s="28">
        <v>196</v>
      </c>
      <c r="I48" s="28">
        <v>242</v>
      </c>
      <c r="J48" s="28">
        <v>34</v>
      </c>
      <c r="K48" s="28">
        <v>60</v>
      </c>
      <c r="L48" s="28">
        <v>338</v>
      </c>
      <c r="M48" s="28">
        <v>85</v>
      </c>
      <c r="N48" s="28">
        <v>64</v>
      </c>
      <c r="O48" s="28">
        <v>30</v>
      </c>
    </row>
    <row r="49" spans="2:15" ht="15.75" customHeight="1" x14ac:dyDescent="0.15">
      <c r="B49" s="116"/>
      <c r="C49" s="160"/>
      <c r="D49" s="33">
        <v>100</v>
      </c>
      <c r="E49" s="49">
        <v>32.200000000000003</v>
      </c>
      <c r="F49" s="35">
        <v>56.4</v>
      </c>
      <c r="G49" s="35">
        <v>33.9</v>
      </c>
      <c r="H49" s="35">
        <v>21.2</v>
      </c>
      <c r="I49" s="35">
        <v>26.1</v>
      </c>
      <c r="J49" s="35">
        <v>3.7</v>
      </c>
      <c r="K49" s="35">
        <v>6.5</v>
      </c>
      <c r="L49" s="35">
        <v>36.5</v>
      </c>
      <c r="M49" s="35">
        <v>9.1999999999999993</v>
      </c>
      <c r="N49" s="35">
        <v>6.9</v>
      </c>
      <c r="O49" s="35">
        <v>3.2</v>
      </c>
    </row>
    <row r="50" spans="2:15" ht="15.75" customHeight="1" x14ac:dyDescent="0.15">
      <c r="B50" s="116"/>
      <c r="C50" s="158" t="s">
        <v>44</v>
      </c>
      <c r="D50" s="16">
        <v>261</v>
      </c>
      <c r="E50" s="46">
        <v>75</v>
      </c>
      <c r="F50" s="28">
        <v>120</v>
      </c>
      <c r="G50" s="28">
        <v>59</v>
      </c>
      <c r="H50" s="28">
        <v>30</v>
      </c>
      <c r="I50" s="28">
        <v>33</v>
      </c>
      <c r="J50" s="28">
        <v>8</v>
      </c>
      <c r="K50" s="28">
        <v>9</v>
      </c>
      <c r="L50" s="28">
        <v>52</v>
      </c>
      <c r="M50" s="28">
        <v>48</v>
      </c>
      <c r="N50" s="28">
        <v>42</v>
      </c>
      <c r="O50" s="28">
        <v>6</v>
      </c>
    </row>
    <row r="51" spans="2:15" ht="15.75" customHeight="1" x14ac:dyDescent="0.15">
      <c r="B51" s="118"/>
      <c r="C51" s="161"/>
      <c r="D51" s="18">
        <v>100</v>
      </c>
      <c r="E51" s="68">
        <v>28.7</v>
      </c>
      <c r="F51" s="11">
        <v>46</v>
      </c>
      <c r="G51" s="11">
        <v>22.6</v>
      </c>
      <c r="H51" s="11">
        <v>11.5</v>
      </c>
      <c r="I51" s="11">
        <v>12.6</v>
      </c>
      <c r="J51" s="11">
        <v>3.1</v>
      </c>
      <c r="K51" s="11">
        <v>3.4</v>
      </c>
      <c r="L51" s="11">
        <v>19.899999999999999</v>
      </c>
      <c r="M51" s="11">
        <v>18.399999999999999</v>
      </c>
      <c r="N51" s="11">
        <v>16.100000000000001</v>
      </c>
      <c r="O51" s="11">
        <v>2.2999999999999998</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O9">
    <cfRule type="top10" dxfId="494" priority="1749" rank="1"/>
  </conditionalFormatting>
  <conditionalFormatting sqref="E51:O51">
    <cfRule type="top10" dxfId="493" priority="1750" rank="1"/>
  </conditionalFormatting>
  <conditionalFormatting sqref="E11:O11">
    <cfRule type="top10" dxfId="492" priority="1751" rank="1"/>
  </conditionalFormatting>
  <conditionalFormatting sqref="E13:O13">
    <cfRule type="top10" dxfId="491" priority="1752" rank="1"/>
  </conditionalFormatting>
  <conditionalFormatting sqref="E15:O15">
    <cfRule type="top10" dxfId="490" priority="1753" rank="1"/>
  </conditionalFormatting>
  <conditionalFormatting sqref="E17:O17">
    <cfRule type="top10" dxfId="489" priority="1754" rank="1"/>
  </conditionalFormatting>
  <conditionalFormatting sqref="E19:O19">
    <cfRule type="top10" dxfId="488" priority="1755" rank="1"/>
  </conditionalFormatting>
  <conditionalFormatting sqref="E21:O21">
    <cfRule type="top10" dxfId="487" priority="1756" rank="1"/>
  </conditionalFormatting>
  <conditionalFormatting sqref="E23:O23">
    <cfRule type="top10" dxfId="486" priority="1757" rank="1"/>
  </conditionalFormatting>
  <conditionalFormatting sqref="E25:O25">
    <cfRule type="top10" dxfId="485" priority="1758" rank="1"/>
  </conditionalFormatting>
  <conditionalFormatting sqref="E27:O27">
    <cfRule type="top10" dxfId="484" priority="1759" rank="1"/>
  </conditionalFormatting>
  <conditionalFormatting sqref="E29:O29">
    <cfRule type="top10" dxfId="483" priority="1760" rank="1"/>
  </conditionalFormatting>
  <conditionalFormatting sqref="E31:O31">
    <cfRule type="top10" dxfId="482" priority="1761" rank="1"/>
  </conditionalFormatting>
  <conditionalFormatting sqref="E33:O33">
    <cfRule type="top10" dxfId="481" priority="1762" rank="1"/>
  </conditionalFormatting>
  <conditionalFormatting sqref="E35:O35">
    <cfRule type="top10" dxfId="480" priority="1763" rank="1"/>
  </conditionalFormatting>
  <conditionalFormatting sqref="E37:O37">
    <cfRule type="top10" dxfId="479" priority="1764" rank="1"/>
  </conditionalFormatting>
  <conditionalFormatting sqref="E39:O39">
    <cfRule type="top10" dxfId="478" priority="1765" rank="1"/>
  </conditionalFormatting>
  <conditionalFormatting sqref="E41:O41">
    <cfRule type="top10" dxfId="477" priority="1766" rank="1"/>
  </conditionalFormatting>
  <conditionalFormatting sqref="E43:O43">
    <cfRule type="top10" dxfId="476" priority="1767" rank="1"/>
  </conditionalFormatting>
  <conditionalFormatting sqref="E45:O45">
    <cfRule type="top10" dxfId="475" priority="1768" rank="1"/>
  </conditionalFormatting>
  <conditionalFormatting sqref="E47:O47">
    <cfRule type="top10" dxfId="474" priority="1769" rank="1"/>
  </conditionalFormatting>
  <conditionalFormatting sqref="E49:O49">
    <cfRule type="top10" dxfId="473" priority="1770" rank="1"/>
  </conditionalFormatting>
  <pageMargins left="0.7" right="0.7" top="0.75" bottom="0.75" header="0.3" footer="0.3"/>
  <pageSetup paperSize="9" scale="59" orientation="landscape" r:id="rId1"/>
  <headerFooter>
    <oddFooter>&amp;C&amp;P</oddFooter>
  </headerFooter>
</worksheet>
</file>

<file path=xl/worksheets/sheet2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51"/>
  <sheetViews>
    <sheetView showGridLines="0" topLeftCell="A28"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880</v>
      </c>
    </row>
    <row r="3" spans="2:15" ht="15.75" customHeight="1" x14ac:dyDescent="0.15">
      <c r="B3" s="1" t="s">
        <v>786</v>
      </c>
    </row>
    <row r="4" spans="2:15" ht="15.75" customHeight="1" x14ac:dyDescent="0.15">
      <c r="B4" s="1" t="s">
        <v>793</v>
      </c>
    </row>
    <row r="5" spans="2:15" ht="15.75" customHeight="1" x14ac:dyDescent="0.15">
      <c r="B5" s="1" t="s">
        <v>882</v>
      </c>
    </row>
    <row r="6" spans="2:15" ht="4.5" customHeight="1" x14ac:dyDescent="0.15">
      <c r="B6" s="12"/>
      <c r="C6" s="6"/>
      <c r="D6" s="15"/>
      <c r="E6" s="73"/>
      <c r="F6" s="13"/>
      <c r="G6" s="13"/>
      <c r="H6" s="13"/>
      <c r="I6" s="13"/>
      <c r="J6" s="13"/>
      <c r="K6" s="13"/>
      <c r="L6" s="13"/>
      <c r="M6" s="13"/>
      <c r="N6" s="13"/>
      <c r="O6" s="13"/>
    </row>
    <row r="7" spans="2:15" s="2" customFormat="1" ht="118.5" customHeight="1" thickBot="1" x14ac:dyDescent="0.2">
      <c r="B7" s="25"/>
      <c r="C7" s="5" t="s">
        <v>427</v>
      </c>
      <c r="D7" s="19" t="s">
        <v>52</v>
      </c>
      <c r="E7" s="22" t="s">
        <v>864</v>
      </c>
      <c r="F7" s="23" t="s">
        <v>162</v>
      </c>
      <c r="G7" s="23" t="s">
        <v>163</v>
      </c>
      <c r="H7" s="23" t="s">
        <v>164</v>
      </c>
      <c r="I7" s="23" t="s">
        <v>165</v>
      </c>
      <c r="J7" s="23" t="s">
        <v>166</v>
      </c>
      <c r="K7" s="23" t="s">
        <v>115</v>
      </c>
      <c r="L7" s="23" t="s">
        <v>44</v>
      </c>
      <c r="M7" s="23" t="s">
        <v>116</v>
      </c>
      <c r="N7" s="23" t="s">
        <v>17</v>
      </c>
      <c r="O7" s="23" t="s">
        <v>53</v>
      </c>
    </row>
    <row r="8" spans="2:15" ht="15.75" customHeight="1" thickTop="1" x14ac:dyDescent="0.15">
      <c r="B8" s="108" t="s">
        <v>428</v>
      </c>
      <c r="C8" s="109"/>
      <c r="D8" s="16">
        <v>5305</v>
      </c>
      <c r="E8" s="46">
        <v>927</v>
      </c>
      <c r="F8" s="28">
        <v>803</v>
      </c>
      <c r="G8" s="28">
        <v>914</v>
      </c>
      <c r="H8" s="28">
        <v>300</v>
      </c>
      <c r="I8" s="28">
        <v>889</v>
      </c>
      <c r="J8" s="28">
        <v>219</v>
      </c>
      <c r="K8" s="28">
        <v>1209</v>
      </c>
      <c r="L8" s="28">
        <v>113</v>
      </c>
      <c r="M8" s="28">
        <v>1609</v>
      </c>
      <c r="N8" s="28">
        <v>641</v>
      </c>
      <c r="O8" s="28">
        <v>404</v>
      </c>
    </row>
    <row r="9" spans="2:15" ht="15.75" customHeight="1" x14ac:dyDescent="0.15">
      <c r="B9" s="110"/>
      <c r="C9" s="109"/>
      <c r="D9" s="71">
        <v>100</v>
      </c>
      <c r="E9" s="70">
        <v>17.5</v>
      </c>
      <c r="F9" s="36">
        <v>15.1</v>
      </c>
      <c r="G9" s="36">
        <v>17.2</v>
      </c>
      <c r="H9" s="36">
        <v>5.7</v>
      </c>
      <c r="I9" s="36">
        <v>16.8</v>
      </c>
      <c r="J9" s="36">
        <v>4.0999999999999996</v>
      </c>
      <c r="K9" s="36">
        <v>22.8</v>
      </c>
      <c r="L9" s="36">
        <v>2.1</v>
      </c>
      <c r="M9" s="36">
        <v>30.3</v>
      </c>
      <c r="N9" s="36">
        <v>12.1</v>
      </c>
      <c r="O9" s="36">
        <v>7.6</v>
      </c>
    </row>
    <row r="10" spans="2:15" ht="15.75" customHeight="1" x14ac:dyDescent="0.15">
      <c r="B10" s="117" t="s">
        <v>429</v>
      </c>
      <c r="C10" s="115" t="s">
        <v>2</v>
      </c>
      <c r="D10" s="17">
        <v>1310</v>
      </c>
      <c r="E10" s="69">
        <v>217</v>
      </c>
      <c r="F10" s="10">
        <v>151</v>
      </c>
      <c r="G10" s="10">
        <v>248</v>
      </c>
      <c r="H10" s="10">
        <v>66</v>
      </c>
      <c r="I10" s="10">
        <v>242</v>
      </c>
      <c r="J10" s="10">
        <v>63</v>
      </c>
      <c r="K10" s="10">
        <v>336</v>
      </c>
      <c r="L10" s="10">
        <v>35</v>
      </c>
      <c r="M10" s="10">
        <v>363</v>
      </c>
      <c r="N10" s="10">
        <v>165</v>
      </c>
      <c r="O10" s="10">
        <v>102</v>
      </c>
    </row>
    <row r="11" spans="2:15" ht="15.75" customHeight="1" x14ac:dyDescent="0.15">
      <c r="B11" s="116"/>
      <c r="C11" s="160"/>
      <c r="D11" s="33">
        <v>100</v>
      </c>
      <c r="E11" s="49">
        <v>16.600000000000001</v>
      </c>
      <c r="F11" s="35">
        <v>11.5</v>
      </c>
      <c r="G11" s="35">
        <v>18.899999999999999</v>
      </c>
      <c r="H11" s="35">
        <v>5</v>
      </c>
      <c r="I11" s="35">
        <v>18.5</v>
      </c>
      <c r="J11" s="35">
        <v>4.8</v>
      </c>
      <c r="K11" s="35">
        <v>25.6</v>
      </c>
      <c r="L11" s="35">
        <v>2.7</v>
      </c>
      <c r="M11" s="35">
        <v>27.7</v>
      </c>
      <c r="N11" s="35">
        <v>12.6</v>
      </c>
      <c r="O11" s="35">
        <v>7.8</v>
      </c>
    </row>
    <row r="12" spans="2:15" ht="15.75" customHeight="1" x14ac:dyDescent="0.15">
      <c r="B12" s="116"/>
      <c r="C12" s="158" t="s">
        <v>3</v>
      </c>
      <c r="D12" s="16">
        <v>3960</v>
      </c>
      <c r="E12" s="46">
        <v>703</v>
      </c>
      <c r="F12" s="28">
        <v>648</v>
      </c>
      <c r="G12" s="28">
        <v>663</v>
      </c>
      <c r="H12" s="28">
        <v>233</v>
      </c>
      <c r="I12" s="28">
        <v>640</v>
      </c>
      <c r="J12" s="28">
        <v>156</v>
      </c>
      <c r="K12" s="28">
        <v>865</v>
      </c>
      <c r="L12" s="28">
        <v>78</v>
      </c>
      <c r="M12" s="28">
        <v>1236</v>
      </c>
      <c r="N12" s="28">
        <v>468</v>
      </c>
      <c r="O12" s="28">
        <v>300</v>
      </c>
    </row>
    <row r="13" spans="2:15" ht="15.75" customHeight="1" x14ac:dyDescent="0.15">
      <c r="B13" s="118"/>
      <c r="C13" s="161"/>
      <c r="D13" s="18">
        <v>100</v>
      </c>
      <c r="E13" s="68">
        <v>17.8</v>
      </c>
      <c r="F13" s="11">
        <v>16.399999999999999</v>
      </c>
      <c r="G13" s="11">
        <v>16.7</v>
      </c>
      <c r="H13" s="11">
        <v>5.9</v>
      </c>
      <c r="I13" s="11">
        <v>16.2</v>
      </c>
      <c r="J13" s="11">
        <v>3.9</v>
      </c>
      <c r="K13" s="11">
        <v>21.8</v>
      </c>
      <c r="L13" s="11">
        <v>2</v>
      </c>
      <c r="M13" s="11">
        <v>31.2</v>
      </c>
      <c r="N13" s="11">
        <v>11.8</v>
      </c>
      <c r="O13" s="11">
        <v>7.6</v>
      </c>
    </row>
    <row r="14" spans="2:15" ht="15.75" customHeight="1" x14ac:dyDescent="0.15">
      <c r="B14" s="117" t="s">
        <v>4</v>
      </c>
      <c r="C14" s="115" t="s">
        <v>430</v>
      </c>
      <c r="D14" s="17">
        <v>149</v>
      </c>
      <c r="E14" s="69">
        <v>23</v>
      </c>
      <c r="F14" s="10">
        <v>21</v>
      </c>
      <c r="G14" s="10">
        <v>31</v>
      </c>
      <c r="H14" s="10">
        <v>10</v>
      </c>
      <c r="I14" s="10">
        <v>35</v>
      </c>
      <c r="J14" s="10">
        <v>7</v>
      </c>
      <c r="K14" s="10">
        <v>49</v>
      </c>
      <c r="L14" s="10">
        <v>1</v>
      </c>
      <c r="M14" s="10">
        <v>38</v>
      </c>
      <c r="N14" s="10">
        <v>15</v>
      </c>
      <c r="O14" s="10">
        <v>7</v>
      </c>
    </row>
    <row r="15" spans="2:15" ht="15.75" customHeight="1" x14ac:dyDescent="0.15">
      <c r="B15" s="116"/>
      <c r="C15" s="160"/>
      <c r="D15" s="33">
        <v>100</v>
      </c>
      <c r="E15" s="49">
        <v>15.4</v>
      </c>
      <c r="F15" s="35">
        <v>14.1</v>
      </c>
      <c r="G15" s="35">
        <v>20.8</v>
      </c>
      <c r="H15" s="35">
        <v>6.7</v>
      </c>
      <c r="I15" s="35">
        <v>23.5</v>
      </c>
      <c r="J15" s="35">
        <v>4.7</v>
      </c>
      <c r="K15" s="35">
        <v>32.9</v>
      </c>
      <c r="L15" s="35">
        <v>0.7</v>
      </c>
      <c r="M15" s="35">
        <v>25.5</v>
      </c>
      <c r="N15" s="35">
        <v>10.1</v>
      </c>
      <c r="O15" s="35">
        <v>4.7</v>
      </c>
    </row>
    <row r="16" spans="2:15" ht="15.75" customHeight="1" x14ac:dyDescent="0.15">
      <c r="B16" s="116"/>
      <c r="C16" s="158" t="s">
        <v>431</v>
      </c>
      <c r="D16" s="16">
        <v>184</v>
      </c>
      <c r="E16" s="46">
        <v>31</v>
      </c>
      <c r="F16" s="28">
        <v>27</v>
      </c>
      <c r="G16" s="28">
        <v>29</v>
      </c>
      <c r="H16" s="28">
        <v>6</v>
      </c>
      <c r="I16" s="28">
        <v>37</v>
      </c>
      <c r="J16" s="28">
        <v>10</v>
      </c>
      <c r="K16" s="28">
        <v>55</v>
      </c>
      <c r="L16" s="28">
        <v>4</v>
      </c>
      <c r="M16" s="28">
        <v>43</v>
      </c>
      <c r="N16" s="28">
        <v>20</v>
      </c>
      <c r="O16" s="28">
        <v>17</v>
      </c>
    </row>
    <row r="17" spans="2:15" ht="15.75" customHeight="1" x14ac:dyDescent="0.15">
      <c r="B17" s="116"/>
      <c r="C17" s="160"/>
      <c r="D17" s="33">
        <v>100</v>
      </c>
      <c r="E17" s="49">
        <v>16.8</v>
      </c>
      <c r="F17" s="35">
        <v>14.7</v>
      </c>
      <c r="G17" s="35">
        <v>15.8</v>
      </c>
      <c r="H17" s="35">
        <v>3.3</v>
      </c>
      <c r="I17" s="35">
        <v>20.100000000000001</v>
      </c>
      <c r="J17" s="35">
        <v>5.4</v>
      </c>
      <c r="K17" s="35">
        <v>29.9</v>
      </c>
      <c r="L17" s="35">
        <v>2.2000000000000002</v>
      </c>
      <c r="M17" s="35">
        <v>23.4</v>
      </c>
      <c r="N17" s="35">
        <v>10.9</v>
      </c>
      <c r="O17" s="35">
        <v>9.1999999999999993</v>
      </c>
    </row>
    <row r="18" spans="2:15" ht="15.75" customHeight="1" x14ac:dyDescent="0.15">
      <c r="B18" s="116"/>
      <c r="C18" s="158" t="s">
        <v>432</v>
      </c>
      <c r="D18" s="16">
        <v>247</v>
      </c>
      <c r="E18" s="46">
        <v>41</v>
      </c>
      <c r="F18" s="28">
        <v>33</v>
      </c>
      <c r="G18" s="28">
        <v>45</v>
      </c>
      <c r="H18" s="28">
        <v>16</v>
      </c>
      <c r="I18" s="28">
        <v>42</v>
      </c>
      <c r="J18" s="28">
        <v>9</v>
      </c>
      <c r="K18" s="28">
        <v>64</v>
      </c>
      <c r="L18" s="28">
        <v>9</v>
      </c>
      <c r="M18" s="28">
        <v>70</v>
      </c>
      <c r="N18" s="28">
        <v>25</v>
      </c>
      <c r="O18" s="28">
        <v>21</v>
      </c>
    </row>
    <row r="19" spans="2:15" ht="15.75" customHeight="1" x14ac:dyDescent="0.15">
      <c r="B19" s="116"/>
      <c r="C19" s="160"/>
      <c r="D19" s="33">
        <v>100</v>
      </c>
      <c r="E19" s="49">
        <v>16.600000000000001</v>
      </c>
      <c r="F19" s="35">
        <v>13.4</v>
      </c>
      <c r="G19" s="35">
        <v>18.2</v>
      </c>
      <c r="H19" s="35">
        <v>6.5</v>
      </c>
      <c r="I19" s="35">
        <v>17</v>
      </c>
      <c r="J19" s="35">
        <v>3.6</v>
      </c>
      <c r="K19" s="35">
        <v>25.9</v>
      </c>
      <c r="L19" s="35">
        <v>3.6</v>
      </c>
      <c r="M19" s="35">
        <v>28.3</v>
      </c>
      <c r="N19" s="35">
        <v>10.1</v>
      </c>
      <c r="O19" s="35">
        <v>8.5</v>
      </c>
    </row>
    <row r="20" spans="2:15" ht="15.75" customHeight="1" x14ac:dyDescent="0.15">
      <c r="B20" s="116"/>
      <c r="C20" s="158" t="s">
        <v>433</v>
      </c>
      <c r="D20" s="16">
        <v>454</v>
      </c>
      <c r="E20" s="46">
        <v>78</v>
      </c>
      <c r="F20" s="28">
        <v>66</v>
      </c>
      <c r="G20" s="28">
        <v>85</v>
      </c>
      <c r="H20" s="28">
        <v>24</v>
      </c>
      <c r="I20" s="28">
        <v>77</v>
      </c>
      <c r="J20" s="28">
        <v>20</v>
      </c>
      <c r="K20" s="28">
        <v>102</v>
      </c>
      <c r="L20" s="28">
        <v>14</v>
      </c>
      <c r="M20" s="28">
        <v>133</v>
      </c>
      <c r="N20" s="28">
        <v>50</v>
      </c>
      <c r="O20" s="28">
        <v>37</v>
      </c>
    </row>
    <row r="21" spans="2:15" ht="15.75" customHeight="1" x14ac:dyDescent="0.15">
      <c r="B21" s="116"/>
      <c r="C21" s="160"/>
      <c r="D21" s="33">
        <v>100</v>
      </c>
      <c r="E21" s="49">
        <v>17.2</v>
      </c>
      <c r="F21" s="35">
        <v>14.5</v>
      </c>
      <c r="G21" s="35">
        <v>18.7</v>
      </c>
      <c r="H21" s="35">
        <v>5.3</v>
      </c>
      <c r="I21" s="35">
        <v>17</v>
      </c>
      <c r="J21" s="35">
        <v>4.4000000000000004</v>
      </c>
      <c r="K21" s="35">
        <v>22.5</v>
      </c>
      <c r="L21" s="35">
        <v>3.1</v>
      </c>
      <c r="M21" s="35">
        <v>29.3</v>
      </c>
      <c r="N21" s="35">
        <v>11</v>
      </c>
      <c r="O21" s="35">
        <v>8.1</v>
      </c>
    </row>
    <row r="22" spans="2:15" ht="15.75" customHeight="1" x14ac:dyDescent="0.15">
      <c r="B22" s="116"/>
      <c r="C22" s="158" t="s">
        <v>434</v>
      </c>
      <c r="D22" s="16">
        <v>1021</v>
      </c>
      <c r="E22" s="46">
        <v>197</v>
      </c>
      <c r="F22" s="28">
        <v>154</v>
      </c>
      <c r="G22" s="28">
        <v>205</v>
      </c>
      <c r="H22" s="28">
        <v>62</v>
      </c>
      <c r="I22" s="28">
        <v>161</v>
      </c>
      <c r="J22" s="28">
        <v>41</v>
      </c>
      <c r="K22" s="28">
        <v>236</v>
      </c>
      <c r="L22" s="28">
        <v>18</v>
      </c>
      <c r="M22" s="28">
        <v>286</v>
      </c>
      <c r="N22" s="28">
        <v>126</v>
      </c>
      <c r="O22" s="28">
        <v>78</v>
      </c>
    </row>
    <row r="23" spans="2:15" ht="15.75" customHeight="1" x14ac:dyDescent="0.15">
      <c r="B23" s="116"/>
      <c r="C23" s="159"/>
      <c r="D23" s="33">
        <v>100</v>
      </c>
      <c r="E23" s="49">
        <v>19.3</v>
      </c>
      <c r="F23" s="35">
        <v>15.1</v>
      </c>
      <c r="G23" s="35">
        <v>20.100000000000001</v>
      </c>
      <c r="H23" s="35">
        <v>6.1</v>
      </c>
      <c r="I23" s="35">
        <v>15.8</v>
      </c>
      <c r="J23" s="35">
        <v>4</v>
      </c>
      <c r="K23" s="35">
        <v>23.1</v>
      </c>
      <c r="L23" s="35">
        <v>1.8</v>
      </c>
      <c r="M23" s="35">
        <v>28</v>
      </c>
      <c r="N23" s="35">
        <v>12.3</v>
      </c>
      <c r="O23" s="35">
        <v>7.6</v>
      </c>
    </row>
    <row r="24" spans="2:15" ht="15.75" customHeight="1" x14ac:dyDescent="0.15">
      <c r="B24" s="116"/>
      <c r="C24" s="160" t="s">
        <v>435</v>
      </c>
      <c r="D24" s="16">
        <v>1668</v>
      </c>
      <c r="E24" s="46">
        <v>295</v>
      </c>
      <c r="F24" s="28">
        <v>276</v>
      </c>
      <c r="G24" s="28">
        <v>278</v>
      </c>
      <c r="H24" s="28">
        <v>116</v>
      </c>
      <c r="I24" s="28">
        <v>288</v>
      </c>
      <c r="J24" s="28">
        <v>68</v>
      </c>
      <c r="K24" s="28">
        <v>384</v>
      </c>
      <c r="L24" s="28">
        <v>31</v>
      </c>
      <c r="M24" s="28">
        <v>500</v>
      </c>
      <c r="N24" s="28">
        <v>201</v>
      </c>
      <c r="O24" s="28">
        <v>119</v>
      </c>
    </row>
    <row r="25" spans="2:15" ht="15.75" customHeight="1" x14ac:dyDescent="0.15">
      <c r="B25" s="116"/>
      <c r="C25" s="160"/>
      <c r="D25" s="33">
        <v>100</v>
      </c>
      <c r="E25" s="49">
        <v>17.7</v>
      </c>
      <c r="F25" s="35">
        <v>16.5</v>
      </c>
      <c r="G25" s="35">
        <v>16.7</v>
      </c>
      <c r="H25" s="35">
        <v>7</v>
      </c>
      <c r="I25" s="35">
        <v>17.3</v>
      </c>
      <c r="J25" s="35">
        <v>4.0999999999999996</v>
      </c>
      <c r="K25" s="35">
        <v>23</v>
      </c>
      <c r="L25" s="35">
        <v>1.9</v>
      </c>
      <c r="M25" s="35">
        <v>30</v>
      </c>
      <c r="N25" s="35">
        <v>12.1</v>
      </c>
      <c r="O25" s="35">
        <v>7.1</v>
      </c>
    </row>
    <row r="26" spans="2:15" ht="15.75" customHeight="1" x14ac:dyDescent="0.15">
      <c r="B26" s="116"/>
      <c r="C26" s="158" t="s">
        <v>436</v>
      </c>
      <c r="D26" s="16">
        <v>1492</v>
      </c>
      <c r="E26" s="46">
        <v>247</v>
      </c>
      <c r="F26" s="28">
        <v>216</v>
      </c>
      <c r="G26" s="28">
        <v>231</v>
      </c>
      <c r="H26" s="28">
        <v>63</v>
      </c>
      <c r="I26" s="28">
        <v>234</v>
      </c>
      <c r="J26" s="28">
        <v>62</v>
      </c>
      <c r="K26" s="28">
        <v>300</v>
      </c>
      <c r="L26" s="28">
        <v>35</v>
      </c>
      <c r="M26" s="28">
        <v>507</v>
      </c>
      <c r="N26" s="28">
        <v>189</v>
      </c>
      <c r="O26" s="28">
        <v>120</v>
      </c>
    </row>
    <row r="27" spans="2:15" ht="15.75" customHeight="1" x14ac:dyDescent="0.15">
      <c r="B27" s="118"/>
      <c r="C27" s="161"/>
      <c r="D27" s="18">
        <v>100</v>
      </c>
      <c r="E27" s="68">
        <v>16.600000000000001</v>
      </c>
      <c r="F27" s="11">
        <v>14.5</v>
      </c>
      <c r="G27" s="11">
        <v>15.5</v>
      </c>
      <c r="H27" s="11">
        <v>4.2</v>
      </c>
      <c r="I27" s="11">
        <v>15.7</v>
      </c>
      <c r="J27" s="11">
        <v>4.2</v>
      </c>
      <c r="K27" s="11">
        <v>20.100000000000001</v>
      </c>
      <c r="L27" s="11">
        <v>2.2999999999999998</v>
      </c>
      <c r="M27" s="11">
        <v>34</v>
      </c>
      <c r="N27" s="11">
        <v>12.7</v>
      </c>
      <c r="O27" s="11">
        <v>8</v>
      </c>
    </row>
    <row r="28" spans="2:15" ht="15.75" customHeight="1" x14ac:dyDescent="0.15">
      <c r="B28" s="117" t="s">
        <v>478</v>
      </c>
      <c r="C28" s="115" t="s">
        <v>18</v>
      </c>
      <c r="D28" s="17">
        <v>704</v>
      </c>
      <c r="E28" s="69">
        <v>99</v>
      </c>
      <c r="F28" s="10">
        <v>114</v>
      </c>
      <c r="G28" s="10">
        <v>154</v>
      </c>
      <c r="H28" s="10">
        <v>41</v>
      </c>
      <c r="I28" s="10">
        <v>122</v>
      </c>
      <c r="J28" s="10">
        <v>24</v>
      </c>
      <c r="K28" s="10">
        <v>150</v>
      </c>
      <c r="L28" s="10">
        <v>17</v>
      </c>
      <c r="M28" s="10">
        <v>243</v>
      </c>
      <c r="N28" s="10">
        <v>60</v>
      </c>
      <c r="O28" s="10">
        <v>38</v>
      </c>
    </row>
    <row r="29" spans="2:15" ht="15.75" customHeight="1" x14ac:dyDescent="0.15">
      <c r="B29" s="116"/>
      <c r="C29" s="159"/>
      <c r="D29" s="33">
        <v>100</v>
      </c>
      <c r="E29" s="49">
        <v>14.1</v>
      </c>
      <c r="F29" s="35">
        <v>16.2</v>
      </c>
      <c r="G29" s="35">
        <v>21.9</v>
      </c>
      <c r="H29" s="35">
        <v>5.8</v>
      </c>
      <c r="I29" s="35">
        <v>17.3</v>
      </c>
      <c r="J29" s="35">
        <v>3.4</v>
      </c>
      <c r="K29" s="35">
        <v>21.3</v>
      </c>
      <c r="L29" s="35">
        <v>2.4</v>
      </c>
      <c r="M29" s="35">
        <v>34.5</v>
      </c>
      <c r="N29" s="35">
        <v>8.5</v>
      </c>
      <c r="O29" s="35">
        <v>5.4</v>
      </c>
    </row>
    <row r="30" spans="2:15" ht="15.75" customHeight="1" x14ac:dyDescent="0.15">
      <c r="B30" s="116"/>
      <c r="C30" s="158" t="s">
        <v>19</v>
      </c>
      <c r="D30" s="16">
        <v>931</v>
      </c>
      <c r="E30" s="46">
        <v>136</v>
      </c>
      <c r="F30" s="28">
        <v>176</v>
      </c>
      <c r="G30" s="28">
        <v>224</v>
      </c>
      <c r="H30" s="28">
        <v>55</v>
      </c>
      <c r="I30" s="28">
        <v>165</v>
      </c>
      <c r="J30" s="28">
        <v>28</v>
      </c>
      <c r="K30" s="28">
        <v>227</v>
      </c>
      <c r="L30" s="28">
        <v>10</v>
      </c>
      <c r="M30" s="28">
        <v>285</v>
      </c>
      <c r="N30" s="28">
        <v>71</v>
      </c>
      <c r="O30" s="28">
        <v>62</v>
      </c>
    </row>
    <row r="31" spans="2:15" ht="15.75" customHeight="1" x14ac:dyDescent="0.15">
      <c r="B31" s="116"/>
      <c r="C31" s="159"/>
      <c r="D31" s="33">
        <v>100</v>
      </c>
      <c r="E31" s="49">
        <v>14.6</v>
      </c>
      <c r="F31" s="35">
        <v>18.899999999999999</v>
      </c>
      <c r="G31" s="35">
        <v>24.1</v>
      </c>
      <c r="H31" s="35">
        <v>5.9</v>
      </c>
      <c r="I31" s="35">
        <v>17.7</v>
      </c>
      <c r="J31" s="35">
        <v>3</v>
      </c>
      <c r="K31" s="35">
        <v>24.4</v>
      </c>
      <c r="L31" s="35">
        <v>1.1000000000000001</v>
      </c>
      <c r="M31" s="35">
        <v>30.6</v>
      </c>
      <c r="N31" s="35">
        <v>7.6</v>
      </c>
      <c r="O31" s="35">
        <v>6.7</v>
      </c>
    </row>
    <row r="32" spans="2:15" ht="15.75" customHeight="1" x14ac:dyDescent="0.15">
      <c r="B32" s="116"/>
      <c r="C32" s="160" t="s">
        <v>20</v>
      </c>
      <c r="D32" s="16">
        <v>1455</v>
      </c>
      <c r="E32" s="46">
        <v>312</v>
      </c>
      <c r="F32" s="28">
        <v>245</v>
      </c>
      <c r="G32" s="28">
        <v>240</v>
      </c>
      <c r="H32" s="28">
        <v>98</v>
      </c>
      <c r="I32" s="28">
        <v>248</v>
      </c>
      <c r="J32" s="28">
        <v>56</v>
      </c>
      <c r="K32" s="28">
        <v>316</v>
      </c>
      <c r="L32" s="28">
        <v>31</v>
      </c>
      <c r="M32" s="28">
        <v>441</v>
      </c>
      <c r="N32" s="28">
        <v>183</v>
      </c>
      <c r="O32" s="28">
        <v>96</v>
      </c>
    </row>
    <row r="33" spans="2:15" ht="15.75" customHeight="1" x14ac:dyDescent="0.15">
      <c r="B33" s="116"/>
      <c r="C33" s="160"/>
      <c r="D33" s="33">
        <v>100</v>
      </c>
      <c r="E33" s="49">
        <v>21.4</v>
      </c>
      <c r="F33" s="35">
        <v>16.8</v>
      </c>
      <c r="G33" s="35">
        <v>16.5</v>
      </c>
      <c r="H33" s="35">
        <v>6.7</v>
      </c>
      <c r="I33" s="35">
        <v>17</v>
      </c>
      <c r="J33" s="35">
        <v>3.8</v>
      </c>
      <c r="K33" s="35">
        <v>21.7</v>
      </c>
      <c r="L33" s="35">
        <v>2.1</v>
      </c>
      <c r="M33" s="35">
        <v>30.3</v>
      </c>
      <c r="N33" s="35">
        <v>12.6</v>
      </c>
      <c r="O33" s="35">
        <v>6.6</v>
      </c>
    </row>
    <row r="34" spans="2:15" ht="15.75" customHeight="1" x14ac:dyDescent="0.15">
      <c r="B34" s="116"/>
      <c r="C34" s="158" t="s">
        <v>21</v>
      </c>
      <c r="D34" s="16">
        <v>1102</v>
      </c>
      <c r="E34" s="46">
        <v>219</v>
      </c>
      <c r="F34" s="28">
        <v>151</v>
      </c>
      <c r="G34" s="28">
        <v>162</v>
      </c>
      <c r="H34" s="28">
        <v>60</v>
      </c>
      <c r="I34" s="28">
        <v>184</v>
      </c>
      <c r="J34" s="28">
        <v>61</v>
      </c>
      <c r="K34" s="28">
        <v>248</v>
      </c>
      <c r="L34" s="28">
        <v>25</v>
      </c>
      <c r="M34" s="28">
        <v>327</v>
      </c>
      <c r="N34" s="28">
        <v>132</v>
      </c>
      <c r="O34" s="28">
        <v>101</v>
      </c>
    </row>
    <row r="35" spans="2:15" ht="15.75" customHeight="1" x14ac:dyDescent="0.15">
      <c r="B35" s="116"/>
      <c r="C35" s="160"/>
      <c r="D35" s="33">
        <v>100</v>
      </c>
      <c r="E35" s="49">
        <v>19.899999999999999</v>
      </c>
      <c r="F35" s="35">
        <v>13.7</v>
      </c>
      <c r="G35" s="35">
        <v>14.7</v>
      </c>
      <c r="H35" s="35">
        <v>5.4</v>
      </c>
      <c r="I35" s="35">
        <v>16.7</v>
      </c>
      <c r="J35" s="35">
        <v>5.5</v>
      </c>
      <c r="K35" s="35">
        <v>22.5</v>
      </c>
      <c r="L35" s="35">
        <v>2.2999999999999998</v>
      </c>
      <c r="M35" s="35">
        <v>29.7</v>
      </c>
      <c r="N35" s="35">
        <v>12</v>
      </c>
      <c r="O35" s="35">
        <v>9.1999999999999993</v>
      </c>
    </row>
    <row r="36" spans="2:15" ht="15.75" customHeight="1" x14ac:dyDescent="0.15">
      <c r="B36" s="116"/>
      <c r="C36" s="158" t="s">
        <v>22</v>
      </c>
      <c r="D36" s="16">
        <v>564</v>
      </c>
      <c r="E36" s="46">
        <v>82</v>
      </c>
      <c r="F36" s="28">
        <v>66</v>
      </c>
      <c r="G36" s="28">
        <v>73</v>
      </c>
      <c r="H36" s="28">
        <v>23</v>
      </c>
      <c r="I36" s="28">
        <v>94</v>
      </c>
      <c r="J36" s="28">
        <v>28</v>
      </c>
      <c r="K36" s="28">
        <v>141</v>
      </c>
      <c r="L36" s="28">
        <v>16</v>
      </c>
      <c r="M36" s="28">
        <v>149</v>
      </c>
      <c r="N36" s="28">
        <v>92</v>
      </c>
      <c r="O36" s="28">
        <v>54</v>
      </c>
    </row>
    <row r="37" spans="2:15" ht="15.75" customHeight="1" x14ac:dyDescent="0.15">
      <c r="B37" s="116"/>
      <c r="C37" s="159"/>
      <c r="D37" s="33">
        <v>100</v>
      </c>
      <c r="E37" s="49">
        <v>14.5</v>
      </c>
      <c r="F37" s="35">
        <v>11.7</v>
      </c>
      <c r="G37" s="35">
        <v>12.9</v>
      </c>
      <c r="H37" s="35">
        <v>4.0999999999999996</v>
      </c>
      <c r="I37" s="35">
        <v>16.7</v>
      </c>
      <c r="J37" s="35">
        <v>5</v>
      </c>
      <c r="K37" s="35">
        <v>25</v>
      </c>
      <c r="L37" s="35">
        <v>2.8</v>
      </c>
      <c r="M37" s="35">
        <v>26.4</v>
      </c>
      <c r="N37" s="35">
        <v>16.3</v>
      </c>
      <c r="O37" s="35">
        <v>9.6</v>
      </c>
    </row>
    <row r="38" spans="2:15" ht="15.75" customHeight="1" x14ac:dyDescent="0.15">
      <c r="B38" s="116"/>
      <c r="C38" s="158" t="s">
        <v>23</v>
      </c>
      <c r="D38" s="16">
        <v>345</v>
      </c>
      <c r="E38" s="46">
        <v>47</v>
      </c>
      <c r="F38" s="28">
        <v>27</v>
      </c>
      <c r="G38" s="28">
        <v>35</v>
      </c>
      <c r="H38" s="28">
        <v>12</v>
      </c>
      <c r="I38" s="28">
        <v>47</v>
      </c>
      <c r="J38" s="28">
        <v>14</v>
      </c>
      <c r="K38" s="28">
        <v>74</v>
      </c>
      <c r="L38" s="28">
        <v>8</v>
      </c>
      <c r="M38" s="28">
        <v>104</v>
      </c>
      <c r="N38" s="28">
        <v>70</v>
      </c>
      <c r="O38" s="28">
        <v>40</v>
      </c>
    </row>
    <row r="39" spans="2:15" ht="15.75" customHeight="1" x14ac:dyDescent="0.15">
      <c r="B39" s="116"/>
      <c r="C39" s="159"/>
      <c r="D39" s="33">
        <v>100</v>
      </c>
      <c r="E39" s="49">
        <v>13.6</v>
      </c>
      <c r="F39" s="35">
        <v>7.8</v>
      </c>
      <c r="G39" s="35">
        <v>10.1</v>
      </c>
      <c r="H39" s="35">
        <v>3.5</v>
      </c>
      <c r="I39" s="35">
        <v>13.6</v>
      </c>
      <c r="J39" s="35">
        <v>4.0999999999999996</v>
      </c>
      <c r="K39" s="35">
        <v>21.4</v>
      </c>
      <c r="L39" s="35">
        <v>2.2999999999999998</v>
      </c>
      <c r="M39" s="35">
        <v>30.1</v>
      </c>
      <c r="N39" s="35">
        <v>20.3</v>
      </c>
      <c r="O39" s="35">
        <v>11.6</v>
      </c>
    </row>
    <row r="40" spans="2:15" ht="15.75" customHeight="1" x14ac:dyDescent="0.15">
      <c r="B40" s="116"/>
      <c r="C40" s="160" t="s">
        <v>24</v>
      </c>
      <c r="D40" s="16">
        <v>145</v>
      </c>
      <c r="E40" s="46">
        <v>18</v>
      </c>
      <c r="F40" s="28">
        <v>9</v>
      </c>
      <c r="G40" s="28">
        <v>14</v>
      </c>
      <c r="H40" s="28">
        <v>4</v>
      </c>
      <c r="I40" s="28">
        <v>18</v>
      </c>
      <c r="J40" s="28">
        <v>2</v>
      </c>
      <c r="K40" s="28">
        <v>38</v>
      </c>
      <c r="L40" s="28">
        <v>6</v>
      </c>
      <c r="M40" s="28">
        <v>42</v>
      </c>
      <c r="N40" s="28">
        <v>24</v>
      </c>
      <c r="O40" s="28">
        <v>10</v>
      </c>
    </row>
    <row r="41" spans="2:15" ht="15.75" customHeight="1" x14ac:dyDescent="0.15">
      <c r="B41" s="118"/>
      <c r="C41" s="161"/>
      <c r="D41" s="18">
        <v>100</v>
      </c>
      <c r="E41" s="68">
        <v>12.4</v>
      </c>
      <c r="F41" s="11">
        <v>6.2</v>
      </c>
      <c r="G41" s="11">
        <v>9.6999999999999993</v>
      </c>
      <c r="H41" s="11">
        <v>2.8</v>
      </c>
      <c r="I41" s="11">
        <v>12.4</v>
      </c>
      <c r="J41" s="11">
        <v>1.4</v>
      </c>
      <c r="K41" s="11">
        <v>26.2</v>
      </c>
      <c r="L41" s="11">
        <v>4.0999999999999996</v>
      </c>
      <c r="M41" s="11">
        <v>29</v>
      </c>
      <c r="N41" s="11">
        <v>16.600000000000001</v>
      </c>
      <c r="O41" s="11">
        <v>6.9</v>
      </c>
    </row>
    <row r="42" spans="2:15" ht="15.75" customHeight="1" x14ac:dyDescent="0.15">
      <c r="B42" s="117" t="s">
        <v>854</v>
      </c>
      <c r="C42" s="115" t="s">
        <v>858</v>
      </c>
      <c r="D42" s="17">
        <v>643</v>
      </c>
      <c r="E42" s="69">
        <v>93</v>
      </c>
      <c r="F42" s="10">
        <v>81</v>
      </c>
      <c r="G42" s="10">
        <v>101</v>
      </c>
      <c r="H42" s="10">
        <v>35</v>
      </c>
      <c r="I42" s="10">
        <v>88</v>
      </c>
      <c r="J42" s="10">
        <v>21</v>
      </c>
      <c r="K42" s="10">
        <v>124</v>
      </c>
      <c r="L42" s="10">
        <v>15</v>
      </c>
      <c r="M42" s="10">
        <v>248</v>
      </c>
      <c r="N42" s="10">
        <v>48</v>
      </c>
      <c r="O42" s="10">
        <v>42</v>
      </c>
    </row>
    <row r="43" spans="2:15" ht="15.75" customHeight="1" x14ac:dyDescent="0.15">
      <c r="B43" s="116"/>
      <c r="C43" s="159"/>
      <c r="D43" s="33">
        <v>100</v>
      </c>
      <c r="E43" s="49">
        <v>14.5</v>
      </c>
      <c r="F43" s="35">
        <v>12.6</v>
      </c>
      <c r="G43" s="35">
        <v>15.7</v>
      </c>
      <c r="H43" s="35">
        <v>5.4</v>
      </c>
      <c r="I43" s="35">
        <v>13.7</v>
      </c>
      <c r="J43" s="35">
        <v>3.3</v>
      </c>
      <c r="K43" s="35">
        <v>19.3</v>
      </c>
      <c r="L43" s="35">
        <v>2.2999999999999998</v>
      </c>
      <c r="M43" s="35">
        <v>38.6</v>
      </c>
      <c r="N43" s="35">
        <v>7.5</v>
      </c>
      <c r="O43" s="35">
        <v>6.5</v>
      </c>
    </row>
    <row r="44" spans="2:15" ht="15.75" customHeight="1" x14ac:dyDescent="0.15">
      <c r="B44" s="116"/>
      <c r="C44" s="167" t="s">
        <v>181</v>
      </c>
      <c r="D44" s="16">
        <v>2565</v>
      </c>
      <c r="E44" s="46">
        <v>435</v>
      </c>
      <c r="F44" s="28">
        <v>364</v>
      </c>
      <c r="G44" s="28">
        <v>424</v>
      </c>
      <c r="H44" s="28">
        <v>133</v>
      </c>
      <c r="I44" s="28">
        <v>414</v>
      </c>
      <c r="J44" s="28">
        <v>78</v>
      </c>
      <c r="K44" s="28">
        <v>596</v>
      </c>
      <c r="L44" s="28">
        <v>42</v>
      </c>
      <c r="M44" s="28">
        <v>831</v>
      </c>
      <c r="N44" s="28">
        <v>298</v>
      </c>
      <c r="O44" s="28">
        <v>168</v>
      </c>
    </row>
    <row r="45" spans="2:15" ht="15.75" customHeight="1" x14ac:dyDescent="0.15">
      <c r="B45" s="116"/>
      <c r="C45" s="168"/>
      <c r="D45" s="33">
        <v>100</v>
      </c>
      <c r="E45" s="49">
        <v>17</v>
      </c>
      <c r="F45" s="35">
        <v>14.2</v>
      </c>
      <c r="G45" s="35">
        <v>16.5</v>
      </c>
      <c r="H45" s="35">
        <v>5.2</v>
      </c>
      <c r="I45" s="35">
        <v>16.100000000000001</v>
      </c>
      <c r="J45" s="35">
        <v>3</v>
      </c>
      <c r="K45" s="35">
        <v>23.2</v>
      </c>
      <c r="L45" s="35">
        <v>1.6</v>
      </c>
      <c r="M45" s="35">
        <v>32.4</v>
      </c>
      <c r="N45" s="35">
        <v>11.6</v>
      </c>
      <c r="O45" s="35">
        <v>6.5</v>
      </c>
    </row>
    <row r="46" spans="2:15" ht="15.75" customHeight="1" x14ac:dyDescent="0.15">
      <c r="B46" s="116"/>
      <c r="C46" s="169" t="s">
        <v>852</v>
      </c>
      <c r="D46" s="16">
        <v>515</v>
      </c>
      <c r="E46" s="46">
        <v>102</v>
      </c>
      <c r="F46" s="28">
        <v>90</v>
      </c>
      <c r="G46" s="28">
        <v>116</v>
      </c>
      <c r="H46" s="28">
        <v>35</v>
      </c>
      <c r="I46" s="28">
        <v>102</v>
      </c>
      <c r="J46" s="28">
        <v>16</v>
      </c>
      <c r="K46" s="28">
        <v>136</v>
      </c>
      <c r="L46" s="28">
        <v>10</v>
      </c>
      <c r="M46" s="28">
        <v>162</v>
      </c>
      <c r="N46" s="28">
        <v>56</v>
      </c>
      <c r="O46" s="28">
        <v>27</v>
      </c>
    </row>
    <row r="47" spans="2:15" ht="15.75" customHeight="1" x14ac:dyDescent="0.15">
      <c r="B47" s="116"/>
      <c r="C47" s="169"/>
      <c r="D47" s="33">
        <v>100</v>
      </c>
      <c r="E47" s="49">
        <v>19.8</v>
      </c>
      <c r="F47" s="35">
        <v>17.5</v>
      </c>
      <c r="G47" s="35">
        <v>22.5</v>
      </c>
      <c r="H47" s="35">
        <v>6.8</v>
      </c>
      <c r="I47" s="35">
        <v>19.8</v>
      </c>
      <c r="J47" s="35">
        <v>3.1</v>
      </c>
      <c r="K47" s="35">
        <v>26.4</v>
      </c>
      <c r="L47" s="35">
        <v>1.9</v>
      </c>
      <c r="M47" s="35">
        <v>31.5</v>
      </c>
      <c r="N47" s="35">
        <v>10.9</v>
      </c>
      <c r="O47" s="35">
        <v>5.2</v>
      </c>
    </row>
    <row r="48" spans="2:15" ht="15.75" customHeight="1" x14ac:dyDescent="0.15">
      <c r="B48" s="116"/>
      <c r="C48" s="158" t="s">
        <v>43</v>
      </c>
      <c r="D48" s="16">
        <v>926</v>
      </c>
      <c r="E48" s="46">
        <v>212</v>
      </c>
      <c r="F48" s="28">
        <v>192</v>
      </c>
      <c r="G48" s="28">
        <v>185</v>
      </c>
      <c r="H48" s="28">
        <v>62</v>
      </c>
      <c r="I48" s="28">
        <v>195</v>
      </c>
      <c r="J48" s="28">
        <v>79</v>
      </c>
      <c r="K48" s="28">
        <v>242</v>
      </c>
      <c r="L48" s="28">
        <v>24</v>
      </c>
      <c r="M48" s="28">
        <v>197</v>
      </c>
      <c r="N48" s="28">
        <v>122</v>
      </c>
      <c r="O48" s="28">
        <v>76</v>
      </c>
    </row>
    <row r="49" spans="2:15" ht="15.75" customHeight="1" x14ac:dyDescent="0.15">
      <c r="B49" s="116"/>
      <c r="C49" s="160"/>
      <c r="D49" s="33">
        <v>100</v>
      </c>
      <c r="E49" s="49">
        <v>22.9</v>
      </c>
      <c r="F49" s="35">
        <v>20.7</v>
      </c>
      <c r="G49" s="35">
        <v>20</v>
      </c>
      <c r="H49" s="35">
        <v>6.7</v>
      </c>
      <c r="I49" s="35">
        <v>21.1</v>
      </c>
      <c r="J49" s="35">
        <v>8.5</v>
      </c>
      <c r="K49" s="35">
        <v>26.1</v>
      </c>
      <c r="L49" s="35">
        <v>2.6</v>
      </c>
      <c r="M49" s="35">
        <v>21.3</v>
      </c>
      <c r="N49" s="35">
        <v>13.2</v>
      </c>
      <c r="O49" s="35">
        <v>8.1999999999999993</v>
      </c>
    </row>
    <row r="50" spans="2:15" ht="15.75" customHeight="1" x14ac:dyDescent="0.15">
      <c r="B50" s="116"/>
      <c r="C50" s="158" t="s">
        <v>44</v>
      </c>
      <c r="D50" s="16">
        <v>261</v>
      </c>
      <c r="E50" s="46">
        <v>33</v>
      </c>
      <c r="F50" s="28">
        <v>27</v>
      </c>
      <c r="G50" s="28">
        <v>30</v>
      </c>
      <c r="H50" s="28">
        <v>8</v>
      </c>
      <c r="I50" s="28">
        <v>40</v>
      </c>
      <c r="J50" s="28">
        <v>8</v>
      </c>
      <c r="K50" s="28">
        <v>36</v>
      </c>
      <c r="L50" s="28">
        <v>12</v>
      </c>
      <c r="M50" s="28">
        <v>77</v>
      </c>
      <c r="N50" s="28">
        <v>62</v>
      </c>
      <c r="O50" s="28">
        <v>15</v>
      </c>
    </row>
    <row r="51" spans="2:15" ht="15.75" customHeight="1" x14ac:dyDescent="0.15">
      <c r="B51" s="118"/>
      <c r="C51" s="161"/>
      <c r="D51" s="18">
        <v>100</v>
      </c>
      <c r="E51" s="68">
        <v>12.6</v>
      </c>
      <c r="F51" s="11">
        <v>10.3</v>
      </c>
      <c r="G51" s="11">
        <v>11.5</v>
      </c>
      <c r="H51" s="11">
        <v>3.1</v>
      </c>
      <c r="I51" s="11">
        <v>15.3</v>
      </c>
      <c r="J51" s="11">
        <v>3.1</v>
      </c>
      <c r="K51" s="11">
        <v>13.8</v>
      </c>
      <c r="L51" s="11">
        <v>4.5999999999999996</v>
      </c>
      <c r="M51" s="11">
        <v>29.5</v>
      </c>
      <c r="N51" s="11">
        <v>23.8</v>
      </c>
      <c r="O51" s="11">
        <v>5.7</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O9">
    <cfRule type="top10" dxfId="472" priority="1771" rank="1"/>
  </conditionalFormatting>
  <conditionalFormatting sqref="E51:O51">
    <cfRule type="top10" dxfId="471" priority="1772" rank="1"/>
  </conditionalFormatting>
  <conditionalFormatting sqref="E11:O11">
    <cfRule type="top10" dxfId="470" priority="1773" rank="1"/>
  </conditionalFormatting>
  <conditionalFormatting sqref="E13:O13">
    <cfRule type="top10" dxfId="469" priority="1774" rank="1"/>
  </conditionalFormatting>
  <conditionalFormatting sqref="E15:O15">
    <cfRule type="top10" dxfId="468" priority="1775" rank="1"/>
  </conditionalFormatting>
  <conditionalFormatting sqref="E17:O17">
    <cfRule type="top10" dxfId="467" priority="1776" rank="1"/>
  </conditionalFormatting>
  <conditionalFormatting sqref="E19:O19">
    <cfRule type="top10" dxfId="466" priority="1777" rank="1"/>
  </conditionalFormatting>
  <conditionalFormatting sqref="E21:O21">
    <cfRule type="top10" dxfId="465" priority="1778" rank="1"/>
  </conditionalFormatting>
  <conditionalFormatting sqref="E23:O23">
    <cfRule type="top10" dxfId="464" priority="1779" rank="1"/>
  </conditionalFormatting>
  <conditionalFormatting sqref="E25:O25">
    <cfRule type="top10" dxfId="463" priority="1780" rank="1"/>
  </conditionalFormatting>
  <conditionalFormatting sqref="E27:O27">
    <cfRule type="top10" dxfId="462" priority="1781" rank="1"/>
  </conditionalFormatting>
  <conditionalFormatting sqref="E29:O29">
    <cfRule type="top10" dxfId="461" priority="1782" rank="1"/>
  </conditionalFormatting>
  <conditionalFormatting sqref="E31:O31">
    <cfRule type="top10" dxfId="460" priority="1783" rank="1"/>
  </conditionalFormatting>
  <conditionalFormatting sqref="E33:O33">
    <cfRule type="top10" dxfId="459" priority="1784" rank="1"/>
  </conditionalFormatting>
  <conditionalFormatting sqref="E35:O35">
    <cfRule type="top10" dxfId="458" priority="1785" rank="1"/>
  </conditionalFormatting>
  <conditionalFormatting sqref="E37:O37">
    <cfRule type="top10" dxfId="457" priority="1786" rank="1"/>
  </conditionalFormatting>
  <conditionalFormatting sqref="E39:O39">
    <cfRule type="top10" dxfId="456" priority="1787" rank="1"/>
  </conditionalFormatting>
  <conditionalFormatting sqref="E41:O41">
    <cfRule type="top10" dxfId="455" priority="1788" rank="1"/>
  </conditionalFormatting>
  <conditionalFormatting sqref="E43:O43">
    <cfRule type="top10" dxfId="454" priority="1789" rank="1"/>
  </conditionalFormatting>
  <conditionalFormatting sqref="E45:O45">
    <cfRule type="top10" dxfId="453" priority="1790" rank="1"/>
  </conditionalFormatting>
  <conditionalFormatting sqref="E47:O47">
    <cfRule type="top10" dxfId="452" priority="1791" rank="1"/>
  </conditionalFormatting>
  <conditionalFormatting sqref="E49:O49">
    <cfRule type="top10" dxfId="451" priority="1792" rank="1"/>
  </conditionalFormatting>
  <pageMargins left="0.7" right="0.7" top="0.75" bottom="0.75" header="0.3" footer="0.3"/>
  <pageSetup paperSize="9" scale="59" orientation="landscape" r:id="rId1"/>
  <headerFooter>
    <oddFooter>&amp;C&amp;P</oddFooter>
  </headerFooter>
</worksheet>
</file>

<file path=xl/worksheets/sheet2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51"/>
  <sheetViews>
    <sheetView showGridLines="0" topLeftCell="A22"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6" ht="15.75" customHeight="1" x14ac:dyDescent="0.15">
      <c r="B2" s="1" t="s">
        <v>880</v>
      </c>
    </row>
    <row r="3" spans="2:16" ht="15.75" customHeight="1" x14ac:dyDescent="0.15">
      <c r="B3" s="1" t="s">
        <v>786</v>
      </c>
    </row>
    <row r="4" spans="2:16" ht="15.75" customHeight="1" x14ac:dyDescent="0.15">
      <c r="B4" s="1" t="s">
        <v>794</v>
      </c>
    </row>
    <row r="5" spans="2:16" ht="15.75" customHeight="1" x14ac:dyDescent="0.15">
      <c r="B5" s="1" t="s">
        <v>882</v>
      </c>
    </row>
    <row r="6" spans="2:16" ht="4.5" customHeight="1" x14ac:dyDescent="0.15">
      <c r="B6" s="12"/>
      <c r="C6" s="6"/>
      <c r="D6" s="15"/>
      <c r="E6" s="73"/>
      <c r="F6" s="13"/>
      <c r="G6" s="13"/>
      <c r="H6" s="13"/>
      <c r="I6" s="13"/>
      <c r="J6" s="13"/>
      <c r="K6" s="13"/>
      <c r="L6" s="13"/>
      <c r="M6" s="13"/>
      <c r="N6" s="13"/>
      <c r="O6" s="13"/>
      <c r="P6" s="13"/>
    </row>
    <row r="7" spans="2:16" s="2" customFormat="1" ht="118.5" customHeight="1" thickBot="1" x14ac:dyDescent="0.2">
      <c r="B7" s="25"/>
      <c r="C7" s="5" t="s">
        <v>427</v>
      </c>
      <c r="D7" s="19" t="s">
        <v>52</v>
      </c>
      <c r="E7" s="22" t="s">
        <v>865</v>
      </c>
      <c r="F7" s="23" t="s">
        <v>151</v>
      </c>
      <c r="G7" s="23" t="s">
        <v>152</v>
      </c>
      <c r="H7" s="23" t="s">
        <v>153</v>
      </c>
      <c r="I7" s="23" t="s">
        <v>154</v>
      </c>
      <c r="J7" s="23" t="s">
        <v>155</v>
      </c>
      <c r="K7" s="23" t="s">
        <v>156</v>
      </c>
      <c r="L7" s="23" t="s">
        <v>157</v>
      </c>
      <c r="M7" s="23" t="s">
        <v>158</v>
      </c>
      <c r="N7" s="23" t="s">
        <v>159</v>
      </c>
      <c r="O7" s="23" t="s">
        <v>160</v>
      </c>
      <c r="P7" s="23" t="s">
        <v>53</v>
      </c>
    </row>
    <row r="8" spans="2:16" ht="15.75" customHeight="1" thickTop="1" x14ac:dyDescent="0.15">
      <c r="B8" s="108" t="s">
        <v>428</v>
      </c>
      <c r="C8" s="109"/>
      <c r="D8" s="16">
        <v>5305</v>
      </c>
      <c r="E8" s="46">
        <v>434</v>
      </c>
      <c r="F8" s="28">
        <v>330</v>
      </c>
      <c r="G8" s="28">
        <v>268</v>
      </c>
      <c r="H8" s="28">
        <v>35</v>
      </c>
      <c r="I8" s="28">
        <v>66</v>
      </c>
      <c r="J8" s="28">
        <v>58</v>
      </c>
      <c r="K8" s="28">
        <v>226</v>
      </c>
      <c r="L8" s="28">
        <v>37</v>
      </c>
      <c r="M8" s="28">
        <v>95</v>
      </c>
      <c r="N8" s="28">
        <v>216</v>
      </c>
      <c r="O8" s="28">
        <v>3932</v>
      </c>
      <c r="P8" s="28">
        <v>627</v>
      </c>
    </row>
    <row r="9" spans="2:16" ht="15.75" customHeight="1" x14ac:dyDescent="0.15">
      <c r="B9" s="110"/>
      <c r="C9" s="109"/>
      <c r="D9" s="71">
        <v>100</v>
      </c>
      <c r="E9" s="70">
        <v>8.1999999999999993</v>
      </c>
      <c r="F9" s="36">
        <v>6.2</v>
      </c>
      <c r="G9" s="36">
        <v>5.0999999999999996</v>
      </c>
      <c r="H9" s="36">
        <v>0.7</v>
      </c>
      <c r="I9" s="36">
        <v>1.2</v>
      </c>
      <c r="J9" s="36">
        <v>1.1000000000000001</v>
      </c>
      <c r="K9" s="36">
        <v>4.3</v>
      </c>
      <c r="L9" s="36">
        <v>0.7</v>
      </c>
      <c r="M9" s="36">
        <v>1.8</v>
      </c>
      <c r="N9" s="36">
        <v>4.0999999999999996</v>
      </c>
      <c r="O9" s="36">
        <v>74.099999999999994</v>
      </c>
      <c r="P9" s="36">
        <v>11.8</v>
      </c>
    </row>
    <row r="10" spans="2:16" ht="15.75" customHeight="1" x14ac:dyDescent="0.15">
      <c r="B10" s="117" t="s">
        <v>429</v>
      </c>
      <c r="C10" s="115" t="s">
        <v>2</v>
      </c>
      <c r="D10" s="17">
        <v>1310</v>
      </c>
      <c r="E10" s="69">
        <v>118</v>
      </c>
      <c r="F10" s="10">
        <v>69</v>
      </c>
      <c r="G10" s="10">
        <v>79</v>
      </c>
      <c r="H10" s="10">
        <v>5</v>
      </c>
      <c r="I10" s="10">
        <v>30</v>
      </c>
      <c r="J10" s="10">
        <v>15</v>
      </c>
      <c r="K10" s="10">
        <v>59</v>
      </c>
      <c r="L10" s="10">
        <v>8</v>
      </c>
      <c r="M10" s="10">
        <v>26</v>
      </c>
      <c r="N10" s="10">
        <v>52</v>
      </c>
      <c r="O10" s="10">
        <v>939</v>
      </c>
      <c r="P10" s="10">
        <v>169</v>
      </c>
    </row>
    <row r="11" spans="2:16" ht="15.75" customHeight="1" x14ac:dyDescent="0.15">
      <c r="B11" s="116"/>
      <c r="C11" s="160"/>
      <c r="D11" s="33">
        <v>100</v>
      </c>
      <c r="E11" s="49">
        <v>9</v>
      </c>
      <c r="F11" s="35">
        <v>5.3</v>
      </c>
      <c r="G11" s="35">
        <v>6</v>
      </c>
      <c r="H11" s="35">
        <v>0.4</v>
      </c>
      <c r="I11" s="35">
        <v>2.2999999999999998</v>
      </c>
      <c r="J11" s="35">
        <v>1.1000000000000001</v>
      </c>
      <c r="K11" s="35">
        <v>4.5</v>
      </c>
      <c r="L11" s="35">
        <v>0.6</v>
      </c>
      <c r="M11" s="35">
        <v>2</v>
      </c>
      <c r="N11" s="35">
        <v>4</v>
      </c>
      <c r="O11" s="35">
        <v>71.7</v>
      </c>
      <c r="P11" s="35">
        <v>12.9</v>
      </c>
    </row>
    <row r="12" spans="2:16" ht="15.75" customHeight="1" x14ac:dyDescent="0.15">
      <c r="B12" s="116"/>
      <c r="C12" s="158" t="s">
        <v>3</v>
      </c>
      <c r="D12" s="16">
        <v>3960</v>
      </c>
      <c r="E12" s="46">
        <v>312</v>
      </c>
      <c r="F12" s="28">
        <v>258</v>
      </c>
      <c r="G12" s="28">
        <v>186</v>
      </c>
      <c r="H12" s="28">
        <v>30</v>
      </c>
      <c r="I12" s="28">
        <v>35</v>
      </c>
      <c r="J12" s="28">
        <v>43</v>
      </c>
      <c r="K12" s="28">
        <v>167</v>
      </c>
      <c r="L12" s="28">
        <v>29</v>
      </c>
      <c r="M12" s="28">
        <v>68</v>
      </c>
      <c r="N12" s="28">
        <v>162</v>
      </c>
      <c r="O12" s="28">
        <v>2968</v>
      </c>
      <c r="P12" s="28">
        <v>455</v>
      </c>
    </row>
    <row r="13" spans="2:16" ht="15.75" customHeight="1" x14ac:dyDescent="0.15">
      <c r="B13" s="118"/>
      <c r="C13" s="161"/>
      <c r="D13" s="18">
        <v>100</v>
      </c>
      <c r="E13" s="68">
        <v>7.9</v>
      </c>
      <c r="F13" s="11">
        <v>6.5</v>
      </c>
      <c r="G13" s="11">
        <v>4.7</v>
      </c>
      <c r="H13" s="11">
        <v>0.8</v>
      </c>
      <c r="I13" s="11">
        <v>0.9</v>
      </c>
      <c r="J13" s="11">
        <v>1.1000000000000001</v>
      </c>
      <c r="K13" s="11">
        <v>4.2</v>
      </c>
      <c r="L13" s="11">
        <v>0.7</v>
      </c>
      <c r="M13" s="11">
        <v>1.7</v>
      </c>
      <c r="N13" s="11">
        <v>4.0999999999999996</v>
      </c>
      <c r="O13" s="11">
        <v>74.900000000000006</v>
      </c>
      <c r="P13" s="11">
        <v>11.5</v>
      </c>
    </row>
    <row r="14" spans="2:16" ht="15.75" customHeight="1" x14ac:dyDescent="0.15">
      <c r="B14" s="117" t="s">
        <v>4</v>
      </c>
      <c r="C14" s="115" t="s">
        <v>430</v>
      </c>
      <c r="D14" s="17">
        <v>149</v>
      </c>
      <c r="E14" s="69">
        <v>8</v>
      </c>
      <c r="F14" s="10">
        <v>4</v>
      </c>
      <c r="G14" s="10">
        <v>6</v>
      </c>
      <c r="H14" s="10">
        <v>0</v>
      </c>
      <c r="I14" s="10">
        <v>0</v>
      </c>
      <c r="J14" s="10">
        <v>3</v>
      </c>
      <c r="K14" s="10">
        <v>6</v>
      </c>
      <c r="L14" s="10">
        <v>1</v>
      </c>
      <c r="M14" s="10">
        <v>2</v>
      </c>
      <c r="N14" s="10">
        <v>3</v>
      </c>
      <c r="O14" s="10">
        <v>120</v>
      </c>
      <c r="P14" s="10">
        <v>14</v>
      </c>
    </row>
    <row r="15" spans="2:16" ht="15.75" customHeight="1" x14ac:dyDescent="0.15">
      <c r="B15" s="116"/>
      <c r="C15" s="160"/>
      <c r="D15" s="33">
        <v>100</v>
      </c>
      <c r="E15" s="49">
        <v>5.4</v>
      </c>
      <c r="F15" s="35">
        <v>2.7</v>
      </c>
      <c r="G15" s="35">
        <v>4</v>
      </c>
      <c r="H15" s="35">
        <v>0</v>
      </c>
      <c r="I15" s="35">
        <v>0</v>
      </c>
      <c r="J15" s="35">
        <v>2</v>
      </c>
      <c r="K15" s="35">
        <v>4</v>
      </c>
      <c r="L15" s="35">
        <v>0.7</v>
      </c>
      <c r="M15" s="35">
        <v>1.3</v>
      </c>
      <c r="N15" s="35">
        <v>2</v>
      </c>
      <c r="O15" s="35">
        <v>80.5</v>
      </c>
      <c r="P15" s="35">
        <v>9.4</v>
      </c>
    </row>
    <row r="16" spans="2:16" ht="15.75" customHeight="1" x14ac:dyDescent="0.15">
      <c r="B16" s="116"/>
      <c r="C16" s="158" t="s">
        <v>431</v>
      </c>
      <c r="D16" s="16">
        <v>184</v>
      </c>
      <c r="E16" s="46">
        <v>13</v>
      </c>
      <c r="F16" s="28">
        <v>6</v>
      </c>
      <c r="G16" s="28">
        <v>6</v>
      </c>
      <c r="H16" s="28">
        <v>1</v>
      </c>
      <c r="I16" s="28">
        <v>2</v>
      </c>
      <c r="J16" s="28">
        <v>1</v>
      </c>
      <c r="K16" s="28">
        <v>6</v>
      </c>
      <c r="L16" s="28">
        <v>0</v>
      </c>
      <c r="M16" s="28">
        <v>5</v>
      </c>
      <c r="N16" s="28">
        <v>4</v>
      </c>
      <c r="O16" s="28">
        <v>141</v>
      </c>
      <c r="P16" s="28">
        <v>21</v>
      </c>
    </row>
    <row r="17" spans="2:16" ht="15.75" customHeight="1" x14ac:dyDescent="0.15">
      <c r="B17" s="116"/>
      <c r="C17" s="160"/>
      <c r="D17" s="33">
        <v>100</v>
      </c>
      <c r="E17" s="49">
        <v>7.1</v>
      </c>
      <c r="F17" s="35">
        <v>3.3</v>
      </c>
      <c r="G17" s="35">
        <v>3.3</v>
      </c>
      <c r="H17" s="35">
        <v>0.5</v>
      </c>
      <c r="I17" s="35">
        <v>1.1000000000000001</v>
      </c>
      <c r="J17" s="35">
        <v>0.5</v>
      </c>
      <c r="K17" s="35">
        <v>3.3</v>
      </c>
      <c r="L17" s="35">
        <v>0</v>
      </c>
      <c r="M17" s="35">
        <v>2.7</v>
      </c>
      <c r="N17" s="35">
        <v>2.2000000000000002</v>
      </c>
      <c r="O17" s="35">
        <v>76.599999999999994</v>
      </c>
      <c r="P17" s="35">
        <v>11.4</v>
      </c>
    </row>
    <row r="18" spans="2:16" ht="15.75" customHeight="1" x14ac:dyDescent="0.15">
      <c r="B18" s="116"/>
      <c r="C18" s="158" t="s">
        <v>432</v>
      </c>
      <c r="D18" s="16">
        <v>247</v>
      </c>
      <c r="E18" s="46">
        <v>20</v>
      </c>
      <c r="F18" s="28">
        <v>10</v>
      </c>
      <c r="G18" s="28">
        <v>9</v>
      </c>
      <c r="H18" s="28">
        <v>0</v>
      </c>
      <c r="I18" s="28">
        <v>3</v>
      </c>
      <c r="J18" s="28">
        <v>2</v>
      </c>
      <c r="K18" s="28">
        <v>7</v>
      </c>
      <c r="L18" s="28">
        <v>2</v>
      </c>
      <c r="M18" s="28">
        <v>5</v>
      </c>
      <c r="N18" s="28">
        <v>10</v>
      </c>
      <c r="O18" s="28">
        <v>188</v>
      </c>
      <c r="P18" s="28">
        <v>34</v>
      </c>
    </row>
    <row r="19" spans="2:16" ht="15.75" customHeight="1" x14ac:dyDescent="0.15">
      <c r="B19" s="116"/>
      <c r="C19" s="160"/>
      <c r="D19" s="33">
        <v>100</v>
      </c>
      <c r="E19" s="49">
        <v>8.1</v>
      </c>
      <c r="F19" s="35">
        <v>4</v>
      </c>
      <c r="G19" s="35">
        <v>3.6</v>
      </c>
      <c r="H19" s="35">
        <v>0</v>
      </c>
      <c r="I19" s="35">
        <v>1.2</v>
      </c>
      <c r="J19" s="35">
        <v>0.8</v>
      </c>
      <c r="K19" s="35">
        <v>2.8</v>
      </c>
      <c r="L19" s="35">
        <v>0.8</v>
      </c>
      <c r="M19" s="35">
        <v>2</v>
      </c>
      <c r="N19" s="35">
        <v>4</v>
      </c>
      <c r="O19" s="35">
        <v>76.099999999999994</v>
      </c>
      <c r="P19" s="35">
        <v>13.8</v>
      </c>
    </row>
    <row r="20" spans="2:16" ht="15.75" customHeight="1" x14ac:dyDescent="0.15">
      <c r="B20" s="116"/>
      <c r="C20" s="158" t="s">
        <v>433</v>
      </c>
      <c r="D20" s="16">
        <v>454</v>
      </c>
      <c r="E20" s="46">
        <v>31</v>
      </c>
      <c r="F20" s="28">
        <v>23</v>
      </c>
      <c r="G20" s="28">
        <v>21</v>
      </c>
      <c r="H20" s="28">
        <v>4</v>
      </c>
      <c r="I20" s="28">
        <v>12</v>
      </c>
      <c r="J20" s="28">
        <v>7</v>
      </c>
      <c r="K20" s="28">
        <v>22</v>
      </c>
      <c r="L20" s="28">
        <v>7</v>
      </c>
      <c r="M20" s="28">
        <v>14</v>
      </c>
      <c r="N20" s="28">
        <v>19</v>
      </c>
      <c r="O20" s="28">
        <v>335</v>
      </c>
      <c r="P20" s="28">
        <v>59</v>
      </c>
    </row>
    <row r="21" spans="2:16" ht="15.75" customHeight="1" x14ac:dyDescent="0.15">
      <c r="B21" s="116"/>
      <c r="C21" s="160"/>
      <c r="D21" s="33">
        <v>100</v>
      </c>
      <c r="E21" s="49">
        <v>6.8</v>
      </c>
      <c r="F21" s="35">
        <v>5.0999999999999996</v>
      </c>
      <c r="G21" s="35">
        <v>4.5999999999999996</v>
      </c>
      <c r="H21" s="35">
        <v>0.9</v>
      </c>
      <c r="I21" s="35">
        <v>2.6</v>
      </c>
      <c r="J21" s="35">
        <v>1.5</v>
      </c>
      <c r="K21" s="35">
        <v>4.8</v>
      </c>
      <c r="L21" s="35">
        <v>1.5</v>
      </c>
      <c r="M21" s="35">
        <v>3.1</v>
      </c>
      <c r="N21" s="35">
        <v>4.2</v>
      </c>
      <c r="O21" s="35">
        <v>73.8</v>
      </c>
      <c r="P21" s="35">
        <v>13</v>
      </c>
    </row>
    <row r="22" spans="2:16" ht="15.75" customHeight="1" x14ac:dyDescent="0.15">
      <c r="B22" s="116"/>
      <c r="C22" s="158" t="s">
        <v>434</v>
      </c>
      <c r="D22" s="16">
        <v>1021</v>
      </c>
      <c r="E22" s="46">
        <v>60</v>
      </c>
      <c r="F22" s="28">
        <v>49</v>
      </c>
      <c r="G22" s="28">
        <v>44</v>
      </c>
      <c r="H22" s="28">
        <v>3</v>
      </c>
      <c r="I22" s="28">
        <v>13</v>
      </c>
      <c r="J22" s="28">
        <v>3</v>
      </c>
      <c r="K22" s="28">
        <v>32</v>
      </c>
      <c r="L22" s="28">
        <v>4</v>
      </c>
      <c r="M22" s="28">
        <v>13</v>
      </c>
      <c r="N22" s="28">
        <v>41</v>
      </c>
      <c r="O22" s="28">
        <v>772</v>
      </c>
      <c r="P22" s="28">
        <v>123</v>
      </c>
    </row>
    <row r="23" spans="2:16" ht="15.75" customHeight="1" x14ac:dyDescent="0.15">
      <c r="B23" s="116"/>
      <c r="C23" s="159"/>
      <c r="D23" s="33">
        <v>100</v>
      </c>
      <c r="E23" s="49">
        <v>5.9</v>
      </c>
      <c r="F23" s="35">
        <v>4.8</v>
      </c>
      <c r="G23" s="35">
        <v>4.3</v>
      </c>
      <c r="H23" s="35">
        <v>0.3</v>
      </c>
      <c r="I23" s="35">
        <v>1.3</v>
      </c>
      <c r="J23" s="35">
        <v>0.3</v>
      </c>
      <c r="K23" s="35">
        <v>3.1</v>
      </c>
      <c r="L23" s="35">
        <v>0.4</v>
      </c>
      <c r="M23" s="35">
        <v>1.3</v>
      </c>
      <c r="N23" s="35">
        <v>4</v>
      </c>
      <c r="O23" s="35">
        <v>75.599999999999994</v>
      </c>
      <c r="P23" s="35">
        <v>12</v>
      </c>
    </row>
    <row r="24" spans="2:16" ht="15.75" customHeight="1" x14ac:dyDescent="0.15">
      <c r="B24" s="116"/>
      <c r="C24" s="160" t="s">
        <v>435</v>
      </c>
      <c r="D24" s="16">
        <v>1668</v>
      </c>
      <c r="E24" s="46">
        <v>144</v>
      </c>
      <c r="F24" s="28">
        <v>124</v>
      </c>
      <c r="G24" s="28">
        <v>95</v>
      </c>
      <c r="H24" s="28">
        <v>12</v>
      </c>
      <c r="I24" s="28">
        <v>16</v>
      </c>
      <c r="J24" s="28">
        <v>16</v>
      </c>
      <c r="K24" s="28">
        <v>72</v>
      </c>
      <c r="L24" s="28">
        <v>15</v>
      </c>
      <c r="M24" s="28">
        <v>28</v>
      </c>
      <c r="N24" s="28">
        <v>70</v>
      </c>
      <c r="O24" s="28">
        <v>1249</v>
      </c>
      <c r="P24" s="28">
        <v>173</v>
      </c>
    </row>
    <row r="25" spans="2:16" ht="15.75" customHeight="1" x14ac:dyDescent="0.15">
      <c r="B25" s="116"/>
      <c r="C25" s="160"/>
      <c r="D25" s="33">
        <v>100</v>
      </c>
      <c r="E25" s="49">
        <v>8.6</v>
      </c>
      <c r="F25" s="35">
        <v>7.4</v>
      </c>
      <c r="G25" s="35">
        <v>5.7</v>
      </c>
      <c r="H25" s="35">
        <v>0.7</v>
      </c>
      <c r="I25" s="35">
        <v>1</v>
      </c>
      <c r="J25" s="35">
        <v>1</v>
      </c>
      <c r="K25" s="35">
        <v>4.3</v>
      </c>
      <c r="L25" s="35">
        <v>0.9</v>
      </c>
      <c r="M25" s="35">
        <v>1.7</v>
      </c>
      <c r="N25" s="35">
        <v>4.2</v>
      </c>
      <c r="O25" s="35">
        <v>74.900000000000006</v>
      </c>
      <c r="P25" s="35">
        <v>10.4</v>
      </c>
    </row>
    <row r="26" spans="2:16" ht="15.75" customHeight="1" x14ac:dyDescent="0.15">
      <c r="B26" s="116"/>
      <c r="C26" s="158" t="s">
        <v>436</v>
      </c>
      <c r="D26" s="16">
        <v>1492</v>
      </c>
      <c r="E26" s="46">
        <v>148</v>
      </c>
      <c r="F26" s="28">
        <v>108</v>
      </c>
      <c r="G26" s="28">
        <v>81</v>
      </c>
      <c r="H26" s="28">
        <v>13</v>
      </c>
      <c r="I26" s="28">
        <v>17</v>
      </c>
      <c r="J26" s="28">
        <v>24</v>
      </c>
      <c r="K26" s="28">
        <v>76</v>
      </c>
      <c r="L26" s="28">
        <v>8</v>
      </c>
      <c r="M26" s="28">
        <v>27</v>
      </c>
      <c r="N26" s="28">
        <v>63</v>
      </c>
      <c r="O26" s="28">
        <v>1063</v>
      </c>
      <c r="P26" s="28">
        <v>194</v>
      </c>
    </row>
    <row r="27" spans="2:16" ht="15.75" customHeight="1" x14ac:dyDescent="0.15">
      <c r="B27" s="118"/>
      <c r="C27" s="161"/>
      <c r="D27" s="18">
        <v>100</v>
      </c>
      <c r="E27" s="68">
        <v>9.9</v>
      </c>
      <c r="F27" s="11">
        <v>7.2</v>
      </c>
      <c r="G27" s="11">
        <v>5.4</v>
      </c>
      <c r="H27" s="11">
        <v>0.9</v>
      </c>
      <c r="I27" s="11">
        <v>1.1000000000000001</v>
      </c>
      <c r="J27" s="11">
        <v>1.6</v>
      </c>
      <c r="K27" s="11">
        <v>5.0999999999999996</v>
      </c>
      <c r="L27" s="11">
        <v>0.5</v>
      </c>
      <c r="M27" s="11">
        <v>1.8</v>
      </c>
      <c r="N27" s="11">
        <v>4.2</v>
      </c>
      <c r="O27" s="11">
        <v>71.2</v>
      </c>
      <c r="P27" s="11">
        <v>13</v>
      </c>
    </row>
    <row r="28" spans="2:16" ht="15.75" customHeight="1" x14ac:dyDescent="0.15">
      <c r="B28" s="117" t="s">
        <v>478</v>
      </c>
      <c r="C28" s="115" t="s">
        <v>18</v>
      </c>
      <c r="D28" s="17">
        <v>704</v>
      </c>
      <c r="E28" s="69">
        <v>41</v>
      </c>
      <c r="F28" s="10">
        <v>20</v>
      </c>
      <c r="G28" s="10">
        <v>25</v>
      </c>
      <c r="H28" s="10">
        <v>6</v>
      </c>
      <c r="I28" s="10">
        <v>6</v>
      </c>
      <c r="J28" s="10">
        <v>1</v>
      </c>
      <c r="K28" s="10">
        <v>14</v>
      </c>
      <c r="L28" s="10">
        <v>3</v>
      </c>
      <c r="M28" s="10">
        <v>3</v>
      </c>
      <c r="N28" s="10">
        <v>12</v>
      </c>
      <c r="O28" s="10">
        <v>560</v>
      </c>
      <c r="P28" s="10">
        <v>82</v>
      </c>
    </row>
    <row r="29" spans="2:16" ht="15.75" customHeight="1" x14ac:dyDescent="0.15">
      <c r="B29" s="116"/>
      <c r="C29" s="159"/>
      <c r="D29" s="33">
        <v>100</v>
      </c>
      <c r="E29" s="49">
        <v>5.8</v>
      </c>
      <c r="F29" s="35">
        <v>2.8</v>
      </c>
      <c r="G29" s="35">
        <v>3.6</v>
      </c>
      <c r="H29" s="35">
        <v>0.9</v>
      </c>
      <c r="I29" s="35">
        <v>0.9</v>
      </c>
      <c r="J29" s="35">
        <v>0.1</v>
      </c>
      <c r="K29" s="35">
        <v>2</v>
      </c>
      <c r="L29" s="35">
        <v>0.4</v>
      </c>
      <c r="M29" s="35">
        <v>0.4</v>
      </c>
      <c r="N29" s="35">
        <v>1.7</v>
      </c>
      <c r="O29" s="35">
        <v>79.5</v>
      </c>
      <c r="P29" s="35">
        <v>11.6</v>
      </c>
    </row>
    <row r="30" spans="2:16" ht="15.75" customHeight="1" x14ac:dyDescent="0.15">
      <c r="B30" s="116"/>
      <c r="C30" s="158" t="s">
        <v>19</v>
      </c>
      <c r="D30" s="16">
        <v>931</v>
      </c>
      <c r="E30" s="46">
        <v>44</v>
      </c>
      <c r="F30" s="28">
        <v>19</v>
      </c>
      <c r="G30" s="28">
        <v>24</v>
      </c>
      <c r="H30" s="28">
        <v>3</v>
      </c>
      <c r="I30" s="28">
        <v>3</v>
      </c>
      <c r="J30" s="28">
        <v>5</v>
      </c>
      <c r="K30" s="28">
        <v>17</v>
      </c>
      <c r="L30" s="28">
        <v>1</v>
      </c>
      <c r="M30" s="28">
        <v>3</v>
      </c>
      <c r="N30" s="28">
        <v>12</v>
      </c>
      <c r="O30" s="28">
        <v>759</v>
      </c>
      <c r="P30" s="28">
        <v>111</v>
      </c>
    </row>
    <row r="31" spans="2:16" ht="15.75" customHeight="1" x14ac:dyDescent="0.15">
      <c r="B31" s="116"/>
      <c r="C31" s="159"/>
      <c r="D31" s="33">
        <v>100</v>
      </c>
      <c r="E31" s="49">
        <v>4.7</v>
      </c>
      <c r="F31" s="35">
        <v>2</v>
      </c>
      <c r="G31" s="35">
        <v>2.6</v>
      </c>
      <c r="H31" s="35">
        <v>0.3</v>
      </c>
      <c r="I31" s="35">
        <v>0.3</v>
      </c>
      <c r="J31" s="35">
        <v>0.5</v>
      </c>
      <c r="K31" s="35">
        <v>1.8</v>
      </c>
      <c r="L31" s="35">
        <v>0.1</v>
      </c>
      <c r="M31" s="35">
        <v>0.3</v>
      </c>
      <c r="N31" s="35">
        <v>1.3</v>
      </c>
      <c r="O31" s="35">
        <v>81.5</v>
      </c>
      <c r="P31" s="35">
        <v>11.9</v>
      </c>
    </row>
    <row r="32" spans="2:16" ht="15.75" customHeight="1" x14ac:dyDescent="0.15">
      <c r="B32" s="116"/>
      <c r="C32" s="160" t="s">
        <v>20</v>
      </c>
      <c r="D32" s="16">
        <v>1455</v>
      </c>
      <c r="E32" s="46">
        <v>91</v>
      </c>
      <c r="F32" s="28">
        <v>77</v>
      </c>
      <c r="G32" s="28">
        <v>68</v>
      </c>
      <c r="H32" s="28">
        <v>7</v>
      </c>
      <c r="I32" s="28">
        <v>12</v>
      </c>
      <c r="J32" s="28">
        <v>11</v>
      </c>
      <c r="K32" s="28">
        <v>50</v>
      </c>
      <c r="L32" s="28">
        <v>10</v>
      </c>
      <c r="M32" s="28">
        <v>17</v>
      </c>
      <c r="N32" s="28">
        <v>51</v>
      </c>
      <c r="O32" s="28">
        <v>1142</v>
      </c>
      <c r="P32" s="28">
        <v>148</v>
      </c>
    </row>
    <row r="33" spans="2:16" ht="15.75" customHeight="1" x14ac:dyDescent="0.15">
      <c r="B33" s="116"/>
      <c r="C33" s="160"/>
      <c r="D33" s="33">
        <v>100</v>
      </c>
      <c r="E33" s="49">
        <v>6.3</v>
      </c>
      <c r="F33" s="35">
        <v>5.3</v>
      </c>
      <c r="G33" s="35">
        <v>4.7</v>
      </c>
      <c r="H33" s="35">
        <v>0.5</v>
      </c>
      <c r="I33" s="35">
        <v>0.8</v>
      </c>
      <c r="J33" s="35">
        <v>0.8</v>
      </c>
      <c r="K33" s="35">
        <v>3.4</v>
      </c>
      <c r="L33" s="35">
        <v>0.7</v>
      </c>
      <c r="M33" s="35">
        <v>1.2</v>
      </c>
      <c r="N33" s="35">
        <v>3.5</v>
      </c>
      <c r="O33" s="35">
        <v>78.5</v>
      </c>
      <c r="P33" s="35">
        <v>10.199999999999999</v>
      </c>
    </row>
    <row r="34" spans="2:16" ht="15.75" customHeight="1" x14ac:dyDescent="0.15">
      <c r="B34" s="116"/>
      <c r="C34" s="158" t="s">
        <v>21</v>
      </c>
      <c r="D34" s="16">
        <v>1102</v>
      </c>
      <c r="E34" s="46">
        <v>92</v>
      </c>
      <c r="F34" s="28">
        <v>88</v>
      </c>
      <c r="G34" s="28">
        <v>61</v>
      </c>
      <c r="H34" s="28">
        <v>6</v>
      </c>
      <c r="I34" s="28">
        <v>10</v>
      </c>
      <c r="J34" s="28">
        <v>10</v>
      </c>
      <c r="K34" s="28">
        <v>40</v>
      </c>
      <c r="L34" s="28">
        <v>11</v>
      </c>
      <c r="M34" s="28">
        <v>18</v>
      </c>
      <c r="N34" s="28">
        <v>46</v>
      </c>
      <c r="O34" s="28">
        <v>800</v>
      </c>
      <c r="P34" s="28">
        <v>134</v>
      </c>
    </row>
    <row r="35" spans="2:16" ht="15.75" customHeight="1" x14ac:dyDescent="0.15">
      <c r="B35" s="116"/>
      <c r="C35" s="160"/>
      <c r="D35" s="33">
        <v>100</v>
      </c>
      <c r="E35" s="49">
        <v>8.3000000000000007</v>
      </c>
      <c r="F35" s="35">
        <v>8</v>
      </c>
      <c r="G35" s="35">
        <v>5.5</v>
      </c>
      <c r="H35" s="35">
        <v>0.5</v>
      </c>
      <c r="I35" s="35">
        <v>0.9</v>
      </c>
      <c r="J35" s="35">
        <v>0.9</v>
      </c>
      <c r="K35" s="35">
        <v>3.6</v>
      </c>
      <c r="L35" s="35">
        <v>1</v>
      </c>
      <c r="M35" s="35">
        <v>1.6</v>
      </c>
      <c r="N35" s="35">
        <v>4.2</v>
      </c>
      <c r="O35" s="35">
        <v>72.599999999999994</v>
      </c>
      <c r="P35" s="35">
        <v>12.2</v>
      </c>
    </row>
    <row r="36" spans="2:16" ht="15.75" customHeight="1" x14ac:dyDescent="0.15">
      <c r="B36" s="116"/>
      <c r="C36" s="158" t="s">
        <v>22</v>
      </c>
      <c r="D36" s="16">
        <v>564</v>
      </c>
      <c r="E36" s="46">
        <v>78</v>
      </c>
      <c r="F36" s="28">
        <v>74</v>
      </c>
      <c r="G36" s="28">
        <v>49</v>
      </c>
      <c r="H36" s="28">
        <v>7</v>
      </c>
      <c r="I36" s="28">
        <v>16</v>
      </c>
      <c r="J36" s="28">
        <v>12</v>
      </c>
      <c r="K36" s="28">
        <v>52</v>
      </c>
      <c r="L36" s="28">
        <v>6</v>
      </c>
      <c r="M36" s="28">
        <v>25</v>
      </c>
      <c r="N36" s="28">
        <v>48</v>
      </c>
      <c r="O36" s="28">
        <v>352</v>
      </c>
      <c r="P36" s="28">
        <v>79</v>
      </c>
    </row>
    <row r="37" spans="2:16" ht="15.75" customHeight="1" x14ac:dyDescent="0.15">
      <c r="B37" s="116"/>
      <c r="C37" s="159"/>
      <c r="D37" s="33">
        <v>100</v>
      </c>
      <c r="E37" s="49">
        <v>13.8</v>
      </c>
      <c r="F37" s="35">
        <v>13.1</v>
      </c>
      <c r="G37" s="35">
        <v>8.6999999999999993</v>
      </c>
      <c r="H37" s="35">
        <v>1.2</v>
      </c>
      <c r="I37" s="35">
        <v>2.8</v>
      </c>
      <c r="J37" s="35">
        <v>2.1</v>
      </c>
      <c r="K37" s="35">
        <v>9.1999999999999993</v>
      </c>
      <c r="L37" s="35">
        <v>1.1000000000000001</v>
      </c>
      <c r="M37" s="35">
        <v>4.4000000000000004</v>
      </c>
      <c r="N37" s="35">
        <v>8.5</v>
      </c>
      <c r="O37" s="35">
        <v>62.4</v>
      </c>
      <c r="P37" s="35">
        <v>14</v>
      </c>
    </row>
    <row r="38" spans="2:16" ht="15.75" customHeight="1" x14ac:dyDescent="0.15">
      <c r="B38" s="116"/>
      <c r="C38" s="158" t="s">
        <v>23</v>
      </c>
      <c r="D38" s="16">
        <v>345</v>
      </c>
      <c r="E38" s="46">
        <v>67</v>
      </c>
      <c r="F38" s="28">
        <v>41</v>
      </c>
      <c r="G38" s="28">
        <v>32</v>
      </c>
      <c r="H38" s="28">
        <v>5</v>
      </c>
      <c r="I38" s="28">
        <v>16</v>
      </c>
      <c r="J38" s="28">
        <v>12</v>
      </c>
      <c r="K38" s="28">
        <v>39</v>
      </c>
      <c r="L38" s="28">
        <v>5</v>
      </c>
      <c r="M38" s="28">
        <v>18</v>
      </c>
      <c r="N38" s="28">
        <v>36</v>
      </c>
      <c r="O38" s="28">
        <v>192</v>
      </c>
      <c r="P38" s="28">
        <v>41</v>
      </c>
    </row>
    <row r="39" spans="2:16" ht="15.75" customHeight="1" x14ac:dyDescent="0.15">
      <c r="B39" s="116"/>
      <c r="C39" s="159"/>
      <c r="D39" s="33">
        <v>100</v>
      </c>
      <c r="E39" s="49">
        <v>19.399999999999999</v>
      </c>
      <c r="F39" s="35">
        <v>11.9</v>
      </c>
      <c r="G39" s="35">
        <v>9.3000000000000007</v>
      </c>
      <c r="H39" s="35">
        <v>1.4</v>
      </c>
      <c r="I39" s="35">
        <v>4.5999999999999996</v>
      </c>
      <c r="J39" s="35">
        <v>3.5</v>
      </c>
      <c r="K39" s="35">
        <v>11.3</v>
      </c>
      <c r="L39" s="35">
        <v>1.4</v>
      </c>
      <c r="M39" s="35">
        <v>5.2</v>
      </c>
      <c r="N39" s="35">
        <v>10.4</v>
      </c>
      <c r="O39" s="35">
        <v>55.7</v>
      </c>
      <c r="P39" s="35">
        <v>11.9</v>
      </c>
    </row>
    <row r="40" spans="2:16" ht="15.75" customHeight="1" x14ac:dyDescent="0.15">
      <c r="B40" s="116"/>
      <c r="C40" s="160" t="s">
        <v>24</v>
      </c>
      <c r="D40" s="16">
        <v>145</v>
      </c>
      <c r="E40" s="46">
        <v>17</v>
      </c>
      <c r="F40" s="28">
        <v>9</v>
      </c>
      <c r="G40" s="28">
        <v>5</v>
      </c>
      <c r="H40" s="28">
        <v>1</v>
      </c>
      <c r="I40" s="28">
        <v>2</v>
      </c>
      <c r="J40" s="28">
        <v>7</v>
      </c>
      <c r="K40" s="28">
        <v>11</v>
      </c>
      <c r="L40" s="28">
        <v>1</v>
      </c>
      <c r="M40" s="28">
        <v>9</v>
      </c>
      <c r="N40" s="28">
        <v>10</v>
      </c>
      <c r="O40" s="28">
        <v>83</v>
      </c>
      <c r="P40" s="28">
        <v>24</v>
      </c>
    </row>
    <row r="41" spans="2:16" ht="15.75" customHeight="1" x14ac:dyDescent="0.15">
      <c r="B41" s="118"/>
      <c r="C41" s="161"/>
      <c r="D41" s="18">
        <v>100</v>
      </c>
      <c r="E41" s="68">
        <v>11.7</v>
      </c>
      <c r="F41" s="11">
        <v>6.2</v>
      </c>
      <c r="G41" s="11">
        <v>3.4</v>
      </c>
      <c r="H41" s="11">
        <v>0.7</v>
      </c>
      <c r="I41" s="11">
        <v>1.4</v>
      </c>
      <c r="J41" s="11">
        <v>4.8</v>
      </c>
      <c r="K41" s="11">
        <v>7.6</v>
      </c>
      <c r="L41" s="11">
        <v>0.7</v>
      </c>
      <c r="M41" s="11">
        <v>6.2</v>
      </c>
      <c r="N41" s="11">
        <v>6.9</v>
      </c>
      <c r="O41" s="11">
        <v>57.2</v>
      </c>
      <c r="P41" s="11">
        <v>16.600000000000001</v>
      </c>
    </row>
    <row r="42" spans="2:16" ht="15.75" customHeight="1" x14ac:dyDescent="0.15">
      <c r="B42" s="117" t="s">
        <v>854</v>
      </c>
      <c r="C42" s="115" t="s">
        <v>858</v>
      </c>
      <c r="D42" s="17">
        <v>643</v>
      </c>
      <c r="E42" s="69">
        <v>35</v>
      </c>
      <c r="F42" s="10">
        <v>19</v>
      </c>
      <c r="G42" s="10">
        <v>23</v>
      </c>
      <c r="H42" s="10">
        <v>1</v>
      </c>
      <c r="I42" s="10">
        <v>2</v>
      </c>
      <c r="J42" s="10">
        <v>5</v>
      </c>
      <c r="K42" s="10">
        <v>13</v>
      </c>
      <c r="L42" s="10">
        <v>0</v>
      </c>
      <c r="M42" s="10">
        <v>4</v>
      </c>
      <c r="N42" s="10">
        <v>6</v>
      </c>
      <c r="O42" s="10">
        <v>512</v>
      </c>
      <c r="P42" s="10">
        <v>75</v>
      </c>
    </row>
    <row r="43" spans="2:16" ht="15.75" customHeight="1" x14ac:dyDescent="0.15">
      <c r="B43" s="116"/>
      <c r="C43" s="159"/>
      <c r="D43" s="33">
        <v>100</v>
      </c>
      <c r="E43" s="49">
        <v>5.4</v>
      </c>
      <c r="F43" s="35">
        <v>3</v>
      </c>
      <c r="G43" s="35">
        <v>3.6</v>
      </c>
      <c r="H43" s="35">
        <v>0.2</v>
      </c>
      <c r="I43" s="35">
        <v>0.3</v>
      </c>
      <c r="J43" s="35">
        <v>0.8</v>
      </c>
      <c r="K43" s="35">
        <v>2</v>
      </c>
      <c r="L43" s="35">
        <v>0</v>
      </c>
      <c r="M43" s="35">
        <v>0.6</v>
      </c>
      <c r="N43" s="35">
        <v>0.9</v>
      </c>
      <c r="O43" s="35">
        <v>79.599999999999994</v>
      </c>
      <c r="P43" s="35">
        <v>11.7</v>
      </c>
    </row>
    <row r="44" spans="2:16" ht="15.75" customHeight="1" x14ac:dyDescent="0.15">
      <c r="B44" s="116"/>
      <c r="C44" s="167" t="s">
        <v>181</v>
      </c>
      <c r="D44" s="16">
        <v>2565</v>
      </c>
      <c r="E44" s="46">
        <v>111</v>
      </c>
      <c r="F44" s="28">
        <v>82</v>
      </c>
      <c r="G44" s="28">
        <v>68</v>
      </c>
      <c r="H44" s="28">
        <v>6</v>
      </c>
      <c r="I44" s="28">
        <v>16</v>
      </c>
      <c r="J44" s="28">
        <v>10</v>
      </c>
      <c r="K44" s="28">
        <v>43</v>
      </c>
      <c r="L44" s="28">
        <v>5</v>
      </c>
      <c r="M44" s="28">
        <v>16</v>
      </c>
      <c r="N44" s="28">
        <v>38</v>
      </c>
      <c r="O44" s="28">
        <v>2107</v>
      </c>
      <c r="P44" s="28">
        <v>257</v>
      </c>
    </row>
    <row r="45" spans="2:16" ht="15.75" customHeight="1" x14ac:dyDescent="0.15">
      <c r="B45" s="116"/>
      <c r="C45" s="168"/>
      <c r="D45" s="33">
        <v>100</v>
      </c>
      <c r="E45" s="49">
        <v>4.3</v>
      </c>
      <c r="F45" s="35">
        <v>3.2</v>
      </c>
      <c r="G45" s="35">
        <v>2.7</v>
      </c>
      <c r="H45" s="35">
        <v>0.2</v>
      </c>
      <c r="I45" s="35">
        <v>0.6</v>
      </c>
      <c r="J45" s="35">
        <v>0.4</v>
      </c>
      <c r="K45" s="35">
        <v>1.7</v>
      </c>
      <c r="L45" s="35">
        <v>0.2</v>
      </c>
      <c r="M45" s="35">
        <v>0.6</v>
      </c>
      <c r="N45" s="35">
        <v>1.5</v>
      </c>
      <c r="O45" s="35">
        <v>82.1</v>
      </c>
      <c r="P45" s="35">
        <v>10</v>
      </c>
    </row>
    <row r="46" spans="2:16" ht="15.75" customHeight="1" x14ac:dyDescent="0.15">
      <c r="B46" s="116"/>
      <c r="C46" s="169" t="s">
        <v>852</v>
      </c>
      <c r="D46" s="16">
        <v>515</v>
      </c>
      <c r="E46" s="46">
        <v>31</v>
      </c>
      <c r="F46" s="28">
        <v>29</v>
      </c>
      <c r="G46" s="28">
        <v>24</v>
      </c>
      <c r="H46" s="28">
        <v>5</v>
      </c>
      <c r="I46" s="28">
        <v>7</v>
      </c>
      <c r="J46" s="28">
        <v>4</v>
      </c>
      <c r="K46" s="28">
        <v>12</v>
      </c>
      <c r="L46" s="28">
        <v>1</v>
      </c>
      <c r="M46" s="28">
        <v>5</v>
      </c>
      <c r="N46" s="28">
        <v>16</v>
      </c>
      <c r="O46" s="28">
        <v>408</v>
      </c>
      <c r="P46" s="28">
        <v>53</v>
      </c>
    </row>
    <row r="47" spans="2:16" ht="15.75" customHeight="1" x14ac:dyDescent="0.15">
      <c r="B47" s="116"/>
      <c r="C47" s="169"/>
      <c r="D47" s="33">
        <v>100</v>
      </c>
      <c r="E47" s="49">
        <v>6</v>
      </c>
      <c r="F47" s="35">
        <v>5.6</v>
      </c>
      <c r="G47" s="35">
        <v>4.7</v>
      </c>
      <c r="H47" s="35">
        <v>1</v>
      </c>
      <c r="I47" s="35">
        <v>1.4</v>
      </c>
      <c r="J47" s="35">
        <v>0.8</v>
      </c>
      <c r="K47" s="35">
        <v>2.2999999999999998</v>
      </c>
      <c r="L47" s="35">
        <v>0.2</v>
      </c>
      <c r="M47" s="35">
        <v>1</v>
      </c>
      <c r="N47" s="35">
        <v>3.1</v>
      </c>
      <c r="O47" s="35">
        <v>79.2</v>
      </c>
      <c r="P47" s="35">
        <v>10.3</v>
      </c>
    </row>
    <row r="48" spans="2:16" ht="15.75" customHeight="1" x14ac:dyDescent="0.15">
      <c r="B48" s="116"/>
      <c r="C48" s="158" t="s">
        <v>43</v>
      </c>
      <c r="D48" s="16">
        <v>926</v>
      </c>
      <c r="E48" s="46">
        <v>193</v>
      </c>
      <c r="F48" s="28">
        <v>166</v>
      </c>
      <c r="G48" s="28">
        <v>119</v>
      </c>
      <c r="H48" s="28">
        <v>17</v>
      </c>
      <c r="I48" s="28">
        <v>28</v>
      </c>
      <c r="J48" s="28">
        <v>30</v>
      </c>
      <c r="K48" s="28">
        <v>132</v>
      </c>
      <c r="L48" s="28">
        <v>29</v>
      </c>
      <c r="M48" s="28">
        <v>56</v>
      </c>
      <c r="N48" s="28">
        <v>133</v>
      </c>
      <c r="O48" s="28">
        <v>509</v>
      </c>
      <c r="P48" s="28">
        <v>82</v>
      </c>
    </row>
    <row r="49" spans="2:16" ht="15.75" customHeight="1" x14ac:dyDescent="0.15">
      <c r="B49" s="116"/>
      <c r="C49" s="160"/>
      <c r="D49" s="33">
        <v>100</v>
      </c>
      <c r="E49" s="49">
        <v>20.8</v>
      </c>
      <c r="F49" s="35">
        <v>17.899999999999999</v>
      </c>
      <c r="G49" s="35">
        <v>12.9</v>
      </c>
      <c r="H49" s="35">
        <v>1.8</v>
      </c>
      <c r="I49" s="35">
        <v>3</v>
      </c>
      <c r="J49" s="35">
        <v>3.2</v>
      </c>
      <c r="K49" s="35">
        <v>14.3</v>
      </c>
      <c r="L49" s="35">
        <v>3.1</v>
      </c>
      <c r="M49" s="35">
        <v>6</v>
      </c>
      <c r="N49" s="35">
        <v>14.4</v>
      </c>
      <c r="O49" s="35">
        <v>55</v>
      </c>
      <c r="P49" s="35">
        <v>8.9</v>
      </c>
    </row>
    <row r="50" spans="2:16" ht="15.75" customHeight="1" x14ac:dyDescent="0.15">
      <c r="B50" s="116"/>
      <c r="C50" s="158" t="s">
        <v>44</v>
      </c>
      <c r="D50" s="16">
        <v>261</v>
      </c>
      <c r="E50" s="46">
        <v>18</v>
      </c>
      <c r="F50" s="28">
        <v>10</v>
      </c>
      <c r="G50" s="28">
        <v>7</v>
      </c>
      <c r="H50" s="28">
        <v>1</v>
      </c>
      <c r="I50" s="28">
        <v>5</v>
      </c>
      <c r="J50" s="28">
        <v>2</v>
      </c>
      <c r="K50" s="28">
        <v>10</v>
      </c>
      <c r="L50" s="28">
        <v>1</v>
      </c>
      <c r="M50" s="28">
        <v>5</v>
      </c>
      <c r="N50" s="28">
        <v>8</v>
      </c>
      <c r="O50" s="28">
        <v>175</v>
      </c>
      <c r="P50" s="28">
        <v>53</v>
      </c>
    </row>
    <row r="51" spans="2:16" ht="15.75" customHeight="1" x14ac:dyDescent="0.15">
      <c r="B51" s="118"/>
      <c r="C51" s="161"/>
      <c r="D51" s="18">
        <v>100</v>
      </c>
      <c r="E51" s="68">
        <v>6.9</v>
      </c>
      <c r="F51" s="11">
        <v>3.8</v>
      </c>
      <c r="G51" s="11">
        <v>2.7</v>
      </c>
      <c r="H51" s="11">
        <v>0.4</v>
      </c>
      <c r="I51" s="11">
        <v>1.9</v>
      </c>
      <c r="J51" s="11">
        <v>0.8</v>
      </c>
      <c r="K51" s="11">
        <v>3.8</v>
      </c>
      <c r="L51" s="11">
        <v>0.4</v>
      </c>
      <c r="M51" s="11">
        <v>1.9</v>
      </c>
      <c r="N51" s="11">
        <v>3.1</v>
      </c>
      <c r="O51" s="11">
        <v>67</v>
      </c>
      <c r="P51" s="11">
        <v>20.3</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P9">
    <cfRule type="top10" dxfId="450" priority="1793" rank="1"/>
  </conditionalFormatting>
  <conditionalFormatting sqref="E51:P51">
    <cfRule type="top10" dxfId="449" priority="1794" rank="1"/>
  </conditionalFormatting>
  <conditionalFormatting sqref="E11:P11">
    <cfRule type="top10" dxfId="448" priority="1795" rank="1"/>
  </conditionalFormatting>
  <conditionalFormatting sqref="E13:P13">
    <cfRule type="top10" dxfId="447" priority="1796" rank="1"/>
  </conditionalFormatting>
  <conditionalFormatting sqref="E15:P15">
    <cfRule type="top10" dxfId="446" priority="1797" rank="1"/>
  </conditionalFormatting>
  <conditionalFormatting sqref="E17:P17">
    <cfRule type="top10" dxfId="445" priority="1798" rank="1"/>
  </conditionalFormatting>
  <conditionalFormatting sqref="E19:P19">
    <cfRule type="top10" dxfId="444" priority="1799" rank="1"/>
  </conditionalFormatting>
  <conditionalFormatting sqref="E21:P21">
    <cfRule type="top10" dxfId="443" priority="1800" rank="1"/>
  </conditionalFormatting>
  <conditionalFormatting sqref="E23:P23">
    <cfRule type="top10" dxfId="442" priority="1801" rank="1"/>
  </conditionalFormatting>
  <conditionalFormatting sqref="E25:P25">
    <cfRule type="top10" dxfId="441" priority="1802" rank="1"/>
  </conditionalFormatting>
  <conditionalFormatting sqref="E27:P27">
    <cfRule type="top10" dxfId="440" priority="1803" rank="1"/>
  </conditionalFormatting>
  <conditionalFormatting sqref="E29:P29">
    <cfRule type="top10" dxfId="439" priority="1804" rank="1"/>
  </conditionalFormatting>
  <conditionalFormatting sqref="E31:P31">
    <cfRule type="top10" dxfId="438" priority="1805" rank="1"/>
  </conditionalFormatting>
  <conditionalFormatting sqref="E33:P33">
    <cfRule type="top10" dxfId="437" priority="1806" rank="1"/>
  </conditionalFormatting>
  <conditionalFormatting sqref="E35:P35">
    <cfRule type="top10" dxfId="436" priority="1807" rank="1"/>
  </conditionalFormatting>
  <conditionalFormatting sqref="E37:P37">
    <cfRule type="top10" dxfId="435" priority="1808" rank="1"/>
  </conditionalFormatting>
  <conditionalFormatting sqref="E39:P39">
    <cfRule type="top10" dxfId="434" priority="1809" rank="1"/>
  </conditionalFormatting>
  <conditionalFormatting sqref="E41:P41">
    <cfRule type="top10" dxfId="433" priority="1810" rank="1"/>
  </conditionalFormatting>
  <conditionalFormatting sqref="E43:P43">
    <cfRule type="top10" dxfId="432" priority="1811" rank="1"/>
  </conditionalFormatting>
  <conditionalFormatting sqref="E45:P45">
    <cfRule type="top10" dxfId="431" priority="1812" rank="1"/>
  </conditionalFormatting>
  <conditionalFormatting sqref="E47:P47">
    <cfRule type="top10" dxfId="430" priority="1813" rank="1"/>
  </conditionalFormatting>
  <conditionalFormatting sqref="E49:P49">
    <cfRule type="top10" dxfId="429" priority="1814" rank="1"/>
  </conditionalFormatting>
  <pageMargins left="0.7" right="0.7" top="0.75" bottom="0.75" header="0.3" footer="0.3"/>
  <pageSetup paperSize="9" scale="59" orientation="landscape" r:id="rId1"/>
  <headerFooter>
    <oddFooter>&amp;C&amp;P</oddFooter>
  </headerFooter>
</worksheet>
</file>

<file path=xl/worksheets/sheet2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1"/>
  <sheetViews>
    <sheetView showGridLines="0" topLeftCell="A22"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9" ht="15.75" customHeight="1" x14ac:dyDescent="0.15">
      <c r="B2" s="1" t="s">
        <v>880</v>
      </c>
    </row>
    <row r="3" spans="2:9" ht="15.75" customHeight="1" x14ac:dyDescent="0.15">
      <c r="B3" s="1" t="s">
        <v>786</v>
      </c>
    </row>
    <row r="4" spans="2:9" ht="15.75" customHeight="1" x14ac:dyDescent="0.15">
      <c r="B4" s="1" t="s">
        <v>795</v>
      </c>
    </row>
    <row r="5" spans="2:9" ht="15.75" customHeight="1" x14ac:dyDescent="0.15">
      <c r="B5" s="1" t="s">
        <v>882</v>
      </c>
    </row>
    <row r="6" spans="2:9" ht="4.5" customHeight="1" x14ac:dyDescent="0.15">
      <c r="B6" s="12"/>
      <c r="C6" s="6"/>
      <c r="D6" s="15"/>
      <c r="E6" s="73"/>
      <c r="F6" s="13"/>
      <c r="G6" s="13"/>
      <c r="H6" s="13"/>
      <c r="I6" s="13"/>
    </row>
    <row r="7" spans="2:9" s="2" customFormat="1" ht="118.5" customHeight="1" thickBot="1" x14ac:dyDescent="0.2">
      <c r="B7" s="25"/>
      <c r="C7" s="5" t="s">
        <v>427</v>
      </c>
      <c r="D7" s="19" t="s">
        <v>52</v>
      </c>
      <c r="E7" s="22" t="s">
        <v>866</v>
      </c>
      <c r="F7" s="23" t="s">
        <v>149</v>
      </c>
      <c r="G7" s="23" t="s">
        <v>150</v>
      </c>
      <c r="H7" s="23" t="s">
        <v>17</v>
      </c>
      <c r="I7" s="23" t="s">
        <v>53</v>
      </c>
    </row>
    <row r="8" spans="2:9" ht="15.75" customHeight="1" thickTop="1" x14ac:dyDescent="0.15">
      <c r="B8" s="108" t="s">
        <v>428</v>
      </c>
      <c r="C8" s="109"/>
      <c r="D8" s="16">
        <v>5305</v>
      </c>
      <c r="E8" s="46">
        <v>3377</v>
      </c>
      <c r="F8" s="28">
        <v>1928</v>
      </c>
      <c r="G8" s="28">
        <v>0</v>
      </c>
      <c r="H8" s="28">
        <v>0</v>
      </c>
      <c r="I8" s="28">
        <v>0</v>
      </c>
    </row>
    <row r="9" spans="2:9" ht="15.75" customHeight="1" x14ac:dyDescent="0.15">
      <c r="B9" s="110"/>
      <c r="C9" s="109"/>
      <c r="D9" s="71">
        <v>100</v>
      </c>
      <c r="E9" s="70">
        <v>63.7</v>
      </c>
      <c r="F9" s="36">
        <v>36.299999999999997</v>
      </c>
      <c r="G9" s="36">
        <v>0</v>
      </c>
      <c r="H9" s="36">
        <v>0</v>
      </c>
      <c r="I9" s="36">
        <v>0</v>
      </c>
    </row>
    <row r="10" spans="2:9" ht="15.75" customHeight="1" x14ac:dyDescent="0.15">
      <c r="B10" s="117" t="s">
        <v>429</v>
      </c>
      <c r="C10" s="115" t="s">
        <v>2</v>
      </c>
      <c r="D10" s="17">
        <v>1310</v>
      </c>
      <c r="E10" s="69">
        <v>804</v>
      </c>
      <c r="F10" s="10">
        <v>506</v>
      </c>
      <c r="G10" s="10">
        <v>0</v>
      </c>
      <c r="H10" s="10">
        <v>0</v>
      </c>
      <c r="I10" s="10">
        <v>0</v>
      </c>
    </row>
    <row r="11" spans="2:9" ht="15.75" customHeight="1" x14ac:dyDescent="0.15">
      <c r="B11" s="116"/>
      <c r="C11" s="160"/>
      <c r="D11" s="33">
        <v>100</v>
      </c>
      <c r="E11" s="49">
        <v>61.4</v>
      </c>
      <c r="F11" s="35">
        <v>38.6</v>
      </c>
      <c r="G11" s="35">
        <v>0</v>
      </c>
      <c r="H11" s="35">
        <v>0</v>
      </c>
      <c r="I11" s="35">
        <v>0</v>
      </c>
    </row>
    <row r="12" spans="2:9" ht="15.75" customHeight="1" x14ac:dyDescent="0.15">
      <c r="B12" s="116"/>
      <c r="C12" s="158" t="s">
        <v>3</v>
      </c>
      <c r="D12" s="16">
        <v>3960</v>
      </c>
      <c r="E12" s="46">
        <v>2558</v>
      </c>
      <c r="F12" s="28">
        <v>1402</v>
      </c>
      <c r="G12" s="28">
        <v>0</v>
      </c>
      <c r="H12" s="28">
        <v>0</v>
      </c>
      <c r="I12" s="28">
        <v>0</v>
      </c>
    </row>
    <row r="13" spans="2:9" ht="15.75" customHeight="1" x14ac:dyDescent="0.15">
      <c r="B13" s="118"/>
      <c r="C13" s="161"/>
      <c r="D13" s="18">
        <v>100</v>
      </c>
      <c r="E13" s="68">
        <v>64.599999999999994</v>
      </c>
      <c r="F13" s="11">
        <v>35.4</v>
      </c>
      <c r="G13" s="11">
        <v>0</v>
      </c>
      <c r="H13" s="11">
        <v>0</v>
      </c>
      <c r="I13" s="11">
        <v>0</v>
      </c>
    </row>
    <row r="14" spans="2:9" ht="15.75" customHeight="1" x14ac:dyDescent="0.15">
      <c r="B14" s="117" t="s">
        <v>4</v>
      </c>
      <c r="C14" s="115" t="s">
        <v>430</v>
      </c>
      <c r="D14" s="17">
        <v>149</v>
      </c>
      <c r="E14" s="69">
        <v>106</v>
      </c>
      <c r="F14" s="10">
        <v>43</v>
      </c>
      <c r="G14" s="10">
        <v>0</v>
      </c>
      <c r="H14" s="10">
        <v>0</v>
      </c>
      <c r="I14" s="10">
        <v>0</v>
      </c>
    </row>
    <row r="15" spans="2:9" ht="15.75" customHeight="1" x14ac:dyDescent="0.15">
      <c r="B15" s="116"/>
      <c r="C15" s="160"/>
      <c r="D15" s="33">
        <v>100</v>
      </c>
      <c r="E15" s="49">
        <v>71.099999999999994</v>
      </c>
      <c r="F15" s="35">
        <v>28.9</v>
      </c>
      <c r="G15" s="35">
        <v>0</v>
      </c>
      <c r="H15" s="35">
        <v>0</v>
      </c>
      <c r="I15" s="35">
        <v>0</v>
      </c>
    </row>
    <row r="16" spans="2:9" ht="15.75" customHeight="1" x14ac:dyDescent="0.15">
      <c r="B16" s="116"/>
      <c r="C16" s="158" t="s">
        <v>431</v>
      </c>
      <c r="D16" s="16">
        <v>184</v>
      </c>
      <c r="E16" s="46">
        <v>118</v>
      </c>
      <c r="F16" s="28">
        <v>66</v>
      </c>
      <c r="G16" s="28">
        <v>0</v>
      </c>
      <c r="H16" s="28">
        <v>0</v>
      </c>
      <c r="I16" s="28">
        <v>0</v>
      </c>
    </row>
    <row r="17" spans="2:9" ht="15.75" customHeight="1" x14ac:dyDescent="0.15">
      <c r="B17" s="116"/>
      <c r="C17" s="160"/>
      <c r="D17" s="33">
        <v>100</v>
      </c>
      <c r="E17" s="49">
        <v>64.099999999999994</v>
      </c>
      <c r="F17" s="35">
        <v>35.9</v>
      </c>
      <c r="G17" s="35">
        <v>0</v>
      </c>
      <c r="H17" s="35">
        <v>0</v>
      </c>
      <c r="I17" s="35">
        <v>0</v>
      </c>
    </row>
    <row r="18" spans="2:9" ht="15.75" customHeight="1" x14ac:dyDescent="0.15">
      <c r="B18" s="116"/>
      <c r="C18" s="158" t="s">
        <v>432</v>
      </c>
      <c r="D18" s="16">
        <v>247</v>
      </c>
      <c r="E18" s="46">
        <v>132</v>
      </c>
      <c r="F18" s="28">
        <v>115</v>
      </c>
      <c r="G18" s="28">
        <v>0</v>
      </c>
      <c r="H18" s="28">
        <v>0</v>
      </c>
      <c r="I18" s="28">
        <v>0</v>
      </c>
    </row>
    <row r="19" spans="2:9" ht="15.75" customHeight="1" x14ac:dyDescent="0.15">
      <c r="B19" s="116"/>
      <c r="C19" s="160"/>
      <c r="D19" s="33">
        <v>100</v>
      </c>
      <c r="E19" s="49">
        <v>53.4</v>
      </c>
      <c r="F19" s="35">
        <v>46.6</v>
      </c>
      <c r="G19" s="35">
        <v>0</v>
      </c>
      <c r="H19" s="35">
        <v>0</v>
      </c>
      <c r="I19" s="35">
        <v>0</v>
      </c>
    </row>
    <row r="20" spans="2:9" ht="15.75" customHeight="1" x14ac:dyDescent="0.15">
      <c r="B20" s="116"/>
      <c r="C20" s="158" t="s">
        <v>433</v>
      </c>
      <c r="D20" s="16">
        <v>454</v>
      </c>
      <c r="E20" s="46">
        <v>297</v>
      </c>
      <c r="F20" s="28">
        <v>157</v>
      </c>
      <c r="G20" s="28">
        <v>0</v>
      </c>
      <c r="H20" s="28">
        <v>0</v>
      </c>
      <c r="I20" s="28">
        <v>0</v>
      </c>
    </row>
    <row r="21" spans="2:9" ht="15.75" customHeight="1" x14ac:dyDescent="0.15">
      <c r="B21" s="116"/>
      <c r="C21" s="160"/>
      <c r="D21" s="33">
        <v>100</v>
      </c>
      <c r="E21" s="49">
        <v>65.400000000000006</v>
      </c>
      <c r="F21" s="35">
        <v>34.6</v>
      </c>
      <c r="G21" s="35">
        <v>0</v>
      </c>
      <c r="H21" s="35">
        <v>0</v>
      </c>
      <c r="I21" s="35">
        <v>0</v>
      </c>
    </row>
    <row r="22" spans="2:9" ht="15.75" customHeight="1" x14ac:dyDescent="0.15">
      <c r="B22" s="116"/>
      <c r="C22" s="158" t="s">
        <v>434</v>
      </c>
      <c r="D22" s="16">
        <v>1021</v>
      </c>
      <c r="E22" s="46">
        <v>711</v>
      </c>
      <c r="F22" s="28">
        <v>310</v>
      </c>
      <c r="G22" s="28">
        <v>0</v>
      </c>
      <c r="H22" s="28">
        <v>0</v>
      </c>
      <c r="I22" s="28">
        <v>0</v>
      </c>
    </row>
    <row r="23" spans="2:9" ht="15.75" customHeight="1" x14ac:dyDescent="0.15">
      <c r="B23" s="116"/>
      <c r="C23" s="159"/>
      <c r="D23" s="33">
        <v>100</v>
      </c>
      <c r="E23" s="49">
        <v>69.599999999999994</v>
      </c>
      <c r="F23" s="35">
        <v>30.4</v>
      </c>
      <c r="G23" s="35">
        <v>0</v>
      </c>
      <c r="H23" s="35">
        <v>0</v>
      </c>
      <c r="I23" s="35">
        <v>0</v>
      </c>
    </row>
    <row r="24" spans="2:9" ht="15.75" customHeight="1" x14ac:dyDescent="0.15">
      <c r="B24" s="116"/>
      <c r="C24" s="160" t="s">
        <v>435</v>
      </c>
      <c r="D24" s="16">
        <v>1668</v>
      </c>
      <c r="E24" s="46">
        <v>1063</v>
      </c>
      <c r="F24" s="28">
        <v>605</v>
      </c>
      <c r="G24" s="28">
        <v>0</v>
      </c>
      <c r="H24" s="28">
        <v>0</v>
      </c>
      <c r="I24" s="28">
        <v>0</v>
      </c>
    </row>
    <row r="25" spans="2:9" ht="15.75" customHeight="1" x14ac:dyDescent="0.15">
      <c r="B25" s="116"/>
      <c r="C25" s="160"/>
      <c r="D25" s="33">
        <v>100</v>
      </c>
      <c r="E25" s="49">
        <v>63.7</v>
      </c>
      <c r="F25" s="35">
        <v>36.299999999999997</v>
      </c>
      <c r="G25" s="35">
        <v>0</v>
      </c>
      <c r="H25" s="35">
        <v>0</v>
      </c>
      <c r="I25" s="35">
        <v>0</v>
      </c>
    </row>
    <row r="26" spans="2:9" ht="15.75" customHeight="1" x14ac:dyDescent="0.15">
      <c r="B26" s="116"/>
      <c r="C26" s="158" t="s">
        <v>436</v>
      </c>
      <c r="D26" s="16">
        <v>1492</v>
      </c>
      <c r="E26" s="46">
        <v>895</v>
      </c>
      <c r="F26" s="28">
        <v>597</v>
      </c>
      <c r="G26" s="28">
        <v>0</v>
      </c>
      <c r="H26" s="28">
        <v>0</v>
      </c>
      <c r="I26" s="28">
        <v>0</v>
      </c>
    </row>
    <row r="27" spans="2:9" ht="15.75" customHeight="1" x14ac:dyDescent="0.15">
      <c r="B27" s="118"/>
      <c r="C27" s="161"/>
      <c r="D27" s="18">
        <v>100</v>
      </c>
      <c r="E27" s="68">
        <v>60</v>
      </c>
      <c r="F27" s="11">
        <v>40</v>
      </c>
      <c r="G27" s="11">
        <v>0</v>
      </c>
      <c r="H27" s="11">
        <v>0</v>
      </c>
      <c r="I27" s="11">
        <v>0</v>
      </c>
    </row>
    <row r="28" spans="2:9" ht="15.75" customHeight="1" x14ac:dyDescent="0.15">
      <c r="B28" s="117" t="s">
        <v>478</v>
      </c>
      <c r="C28" s="115" t="s">
        <v>18</v>
      </c>
      <c r="D28" s="17">
        <v>704</v>
      </c>
      <c r="E28" s="69">
        <v>453</v>
      </c>
      <c r="F28" s="10">
        <v>251</v>
      </c>
      <c r="G28" s="10">
        <v>0</v>
      </c>
      <c r="H28" s="10">
        <v>0</v>
      </c>
      <c r="I28" s="10">
        <v>0</v>
      </c>
    </row>
    <row r="29" spans="2:9" ht="15.75" customHeight="1" x14ac:dyDescent="0.15">
      <c r="B29" s="116"/>
      <c r="C29" s="159"/>
      <c r="D29" s="33">
        <v>100</v>
      </c>
      <c r="E29" s="49">
        <v>64.3</v>
      </c>
      <c r="F29" s="35">
        <v>35.700000000000003</v>
      </c>
      <c r="G29" s="35">
        <v>0</v>
      </c>
      <c r="H29" s="35">
        <v>0</v>
      </c>
      <c r="I29" s="35">
        <v>0</v>
      </c>
    </row>
    <row r="30" spans="2:9" ht="15.75" customHeight="1" x14ac:dyDescent="0.15">
      <c r="B30" s="116"/>
      <c r="C30" s="158" t="s">
        <v>19</v>
      </c>
      <c r="D30" s="16">
        <v>931</v>
      </c>
      <c r="E30" s="46">
        <v>590</v>
      </c>
      <c r="F30" s="28">
        <v>341</v>
      </c>
      <c r="G30" s="28">
        <v>0</v>
      </c>
      <c r="H30" s="28">
        <v>0</v>
      </c>
      <c r="I30" s="28">
        <v>0</v>
      </c>
    </row>
    <row r="31" spans="2:9" ht="15.75" customHeight="1" x14ac:dyDescent="0.15">
      <c r="B31" s="116"/>
      <c r="C31" s="159"/>
      <c r="D31" s="33">
        <v>100</v>
      </c>
      <c r="E31" s="49">
        <v>63.4</v>
      </c>
      <c r="F31" s="35">
        <v>36.6</v>
      </c>
      <c r="G31" s="35">
        <v>0</v>
      </c>
      <c r="H31" s="35">
        <v>0</v>
      </c>
      <c r="I31" s="35">
        <v>0</v>
      </c>
    </row>
    <row r="32" spans="2:9" ht="15.75" customHeight="1" x14ac:dyDescent="0.15">
      <c r="B32" s="116"/>
      <c r="C32" s="160" t="s">
        <v>20</v>
      </c>
      <c r="D32" s="16">
        <v>1455</v>
      </c>
      <c r="E32" s="46">
        <v>947</v>
      </c>
      <c r="F32" s="28">
        <v>508</v>
      </c>
      <c r="G32" s="28">
        <v>0</v>
      </c>
      <c r="H32" s="28">
        <v>0</v>
      </c>
      <c r="I32" s="28">
        <v>0</v>
      </c>
    </row>
    <row r="33" spans="2:9" ht="15.75" customHeight="1" x14ac:dyDescent="0.15">
      <c r="B33" s="116"/>
      <c r="C33" s="160"/>
      <c r="D33" s="33">
        <v>100</v>
      </c>
      <c r="E33" s="49">
        <v>65.099999999999994</v>
      </c>
      <c r="F33" s="35">
        <v>34.9</v>
      </c>
      <c r="G33" s="35">
        <v>0</v>
      </c>
      <c r="H33" s="35">
        <v>0</v>
      </c>
      <c r="I33" s="35">
        <v>0</v>
      </c>
    </row>
    <row r="34" spans="2:9" ht="15.75" customHeight="1" x14ac:dyDescent="0.15">
      <c r="B34" s="116"/>
      <c r="C34" s="158" t="s">
        <v>21</v>
      </c>
      <c r="D34" s="16">
        <v>1102</v>
      </c>
      <c r="E34" s="46">
        <v>684</v>
      </c>
      <c r="F34" s="28">
        <v>418</v>
      </c>
      <c r="G34" s="28">
        <v>0</v>
      </c>
      <c r="H34" s="28">
        <v>0</v>
      </c>
      <c r="I34" s="28">
        <v>0</v>
      </c>
    </row>
    <row r="35" spans="2:9" ht="15.75" customHeight="1" x14ac:dyDescent="0.15">
      <c r="B35" s="116"/>
      <c r="C35" s="160"/>
      <c r="D35" s="33">
        <v>100</v>
      </c>
      <c r="E35" s="49">
        <v>62.1</v>
      </c>
      <c r="F35" s="35">
        <v>37.9</v>
      </c>
      <c r="G35" s="35">
        <v>0</v>
      </c>
      <c r="H35" s="35">
        <v>0</v>
      </c>
      <c r="I35" s="35">
        <v>0</v>
      </c>
    </row>
    <row r="36" spans="2:9" ht="15.75" customHeight="1" x14ac:dyDescent="0.15">
      <c r="B36" s="116"/>
      <c r="C36" s="158" t="s">
        <v>22</v>
      </c>
      <c r="D36" s="16">
        <v>564</v>
      </c>
      <c r="E36" s="46">
        <v>360</v>
      </c>
      <c r="F36" s="28">
        <v>204</v>
      </c>
      <c r="G36" s="28">
        <v>0</v>
      </c>
      <c r="H36" s="28">
        <v>0</v>
      </c>
      <c r="I36" s="28">
        <v>0</v>
      </c>
    </row>
    <row r="37" spans="2:9" ht="15.75" customHeight="1" x14ac:dyDescent="0.15">
      <c r="B37" s="116"/>
      <c r="C37" s="159"/>
      <c r="D37" s="33">
        <v>100</v>
      </c>
      <c r="E37" s="49">
        <v>63.8</v>
      </c>
      <c r="F37" s="35">
        <v>36.200000000000003</v>
      </c>
      <c r="G37" s="35">
        <v>0</v>
      </c>
      <c r="H37" s="35">
        <v>0</v>
      </c>
      <c r="I37" s="35">
        <v>0</v>
      </c>
    </row>
    <row r="38" spans="2:9" ht="15.75" customHeight="1" x14ac:dyDescent="0.15">
      <c r="B38" s="116"/>
      <c r="C38" s="158" t="s">
        <v>23</v>
      </c>
      <c r="D38" s="16">
        <v>345</v>
      </c>
      <c r="E38" s="46">
        <v>214</v>
      </c>
      <c r="F38" s="28">
        <v>131</v>
      </c>
      <c r="G38" s="28">
        <v>0</v>
      </c>
      <c r="H38" s="28">
        <v>0</v>
      </c>
      <c r="I38" s="28">
        <v>0</v>
      </c>
    </row>
    <row r="39" spans="2:9" ht="15.75" customHeight="1" x14ac:dyDescent="0.15">
      <c r="B39" s="116"/>
      <c r="C39" s="159"/>
      <c r="D39" s="33">
        <v>100</v>
      </c>
      <c r="E39" s="49">
        <v>62</v>
      </c>
      <c r="F39" s="35">
        <v>38</v>
      </c>
      <c r="G39" s="35">
        <v>0</v>
      </c>
      <c r="H39" s="35">
        <v>0</v>
      </c>
      <c r="I39" s="35">
        <v>0</v>
      </c>
    </row>
    <row r="40" spans="2:9" ht="15.75" customHeight="1" x14ac:dyDescent="0.15">
      <c r="B40" s="116"/>
      <c r="C40" s="160" t="s">
        <v>24</v>
      </c>
      <c r="D40" s="16">
        <v>145</v>
      </c>
      <c r="E40" s="46">
        <v>94</v>
      </c>
      <c r="F40" s="28">
        <v>51</v>
      </c>
      <c r="G40" s="28">
        <v>0</v>
      </c>
      <c r="H40" s="28">
        <v>0</v>
      </c>
      <c r="I40" s="28">
        <v>0</v>
      </c>
    </row>
    <row r="41" spans="2:9" ht="15.75" customHeight="1" x14ac:dyDescent="0.15">
      <c r="B41" s="118"/>
      <c r="C41" s="161"/>
      <c r="D41" s="18">
        <v>100</v>
      </c>
      <c r="E41" s="68">
        <v>64.8</v>
      </c>
      <c r="F41" s="11">
        <v>35.200000000000003</v>
      </c>
      <c r="G41" s="11">
        <v>0</v>
      </c>
      <c r="H41" s="11">
        <v>0</v>
      </c>
      <c r="I41" s="11">
        <v>0</v>
      </c>
    </row>
    <row r="42" spans="2:9" ht="15.75" customHeight="1" x14ac:dyDescent="0.15">
      <c r="B42" s="117" t="s">
        <v>854</v>
      </c>
      <c r="C42" s="115" t="s">
        <v>862</v>
      </c>
      <c r="D42" s="17">
        <v>643</v>
      </c>
      <c r="E42" s="69">
        <v>430</v>
      </c>
      <c r="F42" s="10">
        <v>213</v>
      </c>
      <c r="G42" s="10">
        <v>0</v>
      </c>
      <c r="H42" s="10">
        <v>0</v>
      </c>
      <c r="I42" s="10">
        <v>0</v>
      </c>
    </row>
    <row r="43" spans="2:9" ht="15.75" customHeight="1" x14ac:dyDescent="0.15">
      <c r="B43" s="116"/>
      <c r="C43" s="159"/>
      <c r="D43" s="33">
        <v>100</v>
      </c>
      <c r="E43" s="49">
        <v>66.900000000000006</v>
      </c>
      <c r="F43" s="35">
        <v>33.1</v>
      </c>
      <c r="G43" s="35">
        <v>0</v>
      </c>
      <c r="H43" s="35">
        <v>0</v>
      </c>
      <c r="I43" s="35">
        <v>0</v>
      </c>
    </row>
    <row r="44" spans="2:9" ht="15.75" customHeight="1" x14ac:dyDescent="0.15">
      <c r="B44" s="116"/>
      <c r="C44" s="167" t="s">
        <v>181</v>
      </c>
      <c r="D44" s="16">
        <v>2565</v>
      </c>
      <c r="E44" s="46">
        <v>1605</v>
      </c>
      <c r="F44" s="28">
        <v>960</v>
      </c>
      <c r="G44" s="28">
        <v>0</v>
      </c>
      <c r="H44" s="28">
        <v>0</v>
      </c>
      <c r="I44" s="28">
        <v>0</v>
      </c>
    </row>
    <row r="45" spans="2:9" ht="15.75" customHeight="1" x14ac:dyDescent="0.15">
      <c r="B45" s="116"/>
      <c r="C45" s="168"/>
      <c r="D45" s="33">
        <v>100</v>
      </c>
      <c r="E45" s="49">
        <v>62.6</v>
      </c>
      <c r="F45" s="35">
        <v>37.4</v>
      </c>
      <c r="G45" s="35">
        <v>0</v>
      </c>
      <c r="H45" s="35">
        <v>0</v>
      </c>
      <c r="I45" s="35">
        <v>0</v>
      </c>
    </row>
    <row r="46" spans="2:9" ht="15.75" customHeight="1" x14ac:dyDescent="0.15">
      <c r="B46" s="116"/>
      <c r="C46" s="169" t="s">
        <v>852</v>
      </c>
      <c r="D46" s="16">
        <v>515</v>
      </c>
      <c r="E46" s="46">
        <v>329</v>
      </c>
      <c r="F46" s="28">
        <v>186</v>
      </c>
      <c r="G46" s="28">
        <v>0</v>
      </c>
      <c r="H46" s="28">
        <v>0</v>
      </c>
      <c r="I46" s="28">
        <v>0</v>
      </c>
    </row>
    <row r="47" spans="2:9" ht="15.75" customHeight="1" x14ac:dyDescent="0.15">
      <c r="B47" s="116"/>
      <c r="C47" s="169"/>
      <c r="D47" s="33">
        <v>100</v>
      </c>
      <c r="E47" s="49">
        <v>63.9</v>
      </c>
      <c r="F47" s="35">
        <v>36.1</v>
      </c>
      <c r="G47" s="35">
        <v>0</v>
      </c>
      <c r="H47" s="35">
        <v>0</v>
      </c>
      <c r="I47" s="35">
        <v>0</v>
      </c>
    </row>
    <row r="48" spans="2:9" ht="15.75" customHeight="1" x14ac:dyDescent="0.15">
      <c r="B48" s="116"/>
      <c r="C48" s="158" t="s">
        <v>43</v>
      </c>
      <c r="D48" s="16">
        <v>926</v>
      </c>
      <c r="E48" s="46">
        <v>601</v>
      </c>
      <c r="F48" s="28">
        <v>325</v>
      </c>
      <c r="G48" s="28">
        <v>0</v>
      </c>
      <c r="H48" s="28">
        <v>0</v>
      </c>
      <c r="I48" s="28">
        <v>0</v>
      </c>
    </row>
    <row r="49" spans="2:9" ht="15.75" customHeight="1" x14ac:dyDescent="0.15">
      <c r="B49" s="116"/>
      <c r="C49" s="160"/>
      <c r="D49" s="33">
        <v>100</v>
      </c>
      <c r="E49" s="49">
        <v>64.900000000000006</v>
      </c>
      <c r="F49" s="35">
        <v>35.1</v>
      </c>
      <c r="G49" s="35">
        <v>0</v>
      </c>
      <c r="H49" s="35">
        <v>0</v>
      </c>
      <c r="I49" s="35">
        <v>0</v>
      </c>
    </row>
    <row r="50" spans="2:9" ht="15.75" customHeight="1" x14ac:dyDescent="0.15">
      <c r="B50" s="116"/>
      <c r="C50" s="158" t="s">
        <v>44</v>
      </c>
      <c r="D50" s="16">
        <v>261</v>
      </c>
      <c r="E50" s="46">
        <v>165</v>
      </c>
      <c r="F50" s="28">
        <v>96</v>
      </c>
      <c r="G50" s="28">
        <v>0</v>
      </c>
      <c r="H50" s="28">
        <v>0</v>
      </c>
      <c r="I50" s="28">
        <v>0</v>
      </c>
    </row>
    <row r="51" spans="2:9" ht="15.75" customHeight="1" x14ac:dyDescent="0.15">
      <c r="B51" s="118"/>
      <c r="C51" s="161"/>
      <c r="D51" s="18">
        <v>100</v>
      </c>
      <c r="E51" s="68">
        <v>63.2</v>
      </c>
      <c r="F51" s="11">
        <v>36.799999999999997</v>
      </c>
      <c r="G51" s="11">
        <v>0</v>
      </c>
      <c r="H51" s="11">
        <v>0</v>
      </c>
      <c r="I51" s="11">
        <v>0</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I9">
    <cfRule type="top10" dxfId="428" priority="1815" rank="1"/>
  </conditionalFormatting>
  <conditionalFormatting sqref="E51:I51">
    <cfRule type="top10" dxfId="427" priority="1816" rank="1"/>
  </conditionalFormatting>
  <conditionalFormatting sqref="E11:I11">
    <cfRule type="top10" dxfId="426" priority="1817" rank="1"/>
  </conditionalFormatting>
  <conditionalFormatting sqref="E13:I13">
    <cfRule type="top10" dxfId="425" priority="1818" rank="1"/>
  </conditionalFormatting>
  <conditionalFormatting sqref="E15:I15">
    <cfRule type="top10" dxfId="424" priority="1819" rank="1"/>
  </conditionalFormatting>
  <conditionalFormatting sqref="E17:I17">
    <cfRule type="top10" dxfId="423" priority="1820" rank="1"/>
  </conditionalFormatting>
  <conditionalFormatting sqref="E19:I19">
    <cfRule type="top10" dxfId="422" priority="1821" rank="1"/>
  </conditionalFormatting>
  <conditionalFormatting sqref="E21:I21">
    <cfRule type="top10" dxfId="421" priority="1822" rank="1"/>
  </conditionalFormatting>
  <conditionalFormatting sqref="E23:I23">
    <cfRule type="top10" dxfId="420" priority="1823" rank="1"/>
  </conditionalFormatting>
  <conditionalFormatting sqref="E25:I25">
    <cfRule type="top10" dxfId="419" priority="1824" rank="1"/>
  </conditionalFormatting>
  <conditionalFormatting sqref="E27:I27">
    <cfRule type="top10" dxfId="418" priority="1825" rank="1"/>
  </conditionalFormatting>
  <conditionalFormatting sqref="E29:I29">
    <cfRule type="top10" dxfId="417" priority="1826" rank="1"/>
  </conditionalFormatting>
  <conditionalFormatting sqref="E31:I31">
    <cfRule type="top10" dxfId="416" priority="1827" rank="1"/>
  </conditionalFormatting>
  <conditionalFormatting sqref="E33:I33">
    <cfRule type="top10" dxfId="415" priority="1828" rank="1"/>
  </conditionalFormatting>
  <conditionalFormatting sqref="E35:I35">
    <cfRule type="top10" dxfId="414" priority="1829" rank="1"/>
  </conditionalFormatting>
  <conditionalFormatting sqref="E37:I37">
    <cfRule type="top10" dxfId="413" priority="1830" rank="1"/>
  </conditionalFormatting>
  <conditionalFormatting sqref="E39:I39">
    <cfRule type="top10" dxfId="412" priority="1831" rank="1"/>
  </conditionalFormatting>
  <conditionalFormatting sqref="E41:I41">
    <cfRule type="top10" dxfId="411" priority="1832" rank="1"/>
  </conditionalFormatting>
  <conditionalFormatting sqref="E43:I43">
    <cfRule type="top10" dxfId="410" priority="1833" rank="1"/>
  </conditionalFormatting>
  <conditionalFormatting sqref="E45:I45">
    <cfRule type="top10" dxfId="409" priority="1834" rank="1"/>
  </conditionalFormatting>
  <conditionalFormatting sqref="E47:I47">
    <cfRule type="top10" dxfId="408" priority="1835" rank="1"/>
  </conditionalFormatting>
  <conditionalFormatting sqref="E49:I49">
    <cfRule type="top10" dxfId="407" priority="1836" rank="1"/>
  </conditionalFormatting>
  <pageMargins left="0.7" right="0.7" top="0.75" bottom="0.75" header="0.3" footer="0.3"/>
  <pageSetup paperSize="9" scale="59" orientation="landscape"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25" ht="15.75" customHeight="1" x14ac:dyDescent="0.15">
      <c r="B2" s="1" t="s">
        <v>49</v>
      </c>
    </row>
    <row r="3" spans="2:25" ht="15.75" customHeight="1" x14ac:dyDescent="0.15">
      <c r="B3" s="1" t="s">
        <v>50</v>
      </c>
    </row>
    <row r="4" spans="2:25" ht="15.75" customHeight="1" x14ac:dyDescent="0.15">
      <c r="B4" s="3" t="s">
        <v>399</v>
      </c>
      <c r="C4" s="3"/>
      <c r="D4" s="3"/>
      <c r="E4" s="3"/>
      <c r="F4" s="3"/>
      <c r="G4" s="3"/>
      <c r="H4" s="3"/>
      <c r="I4" s="3"/>
      <c r="J4" s="3"/>
      <c r="K4" s="3"/>
      <c r="L4" s="3"/>
      <c r="M4" s="3"/>
      <c r="N4" s="3"/>
      <c r="O4" s="3"/>
      <c r="P4" s="3"/>
      <c r="Q4" s="3"/>
      <c r="R4" s="3"/>
      <c r="S4" s="3"/>
      <c r="T4" s="3"/>
      <c r="U4" s="3"/>
      <c r="V4" s="3"/>
      <c r="W4" s="3"/>
      <c r="X4" s="3"/>
      <c r="Y4" s="3"/>
    </row>
    <row r="5" spans="2:25" ht="15.75" customHeight="1" x14ac:dyDescent="0.15">
      <c r="B5" s="3" t="s">
        <v>51</v>
      </c>
      <c r="C5" s="3"/>
      <c r="D5" s="3"/>
      <c r="E5" s="3"/>
      <c r="F5" s="3"/>
      <c r="G5" s="3"/>
      <c r="H5" s="3"/>
      <c r="I5" s="3"/>
      <c r="J5" s="3"/>
      <c r="K5" s="3"/>
      <c r="L5" s="3"/>
      <c r="M5" s="3"/>
      <c r="N5" s="3"/>
      <c r="O5" s="3"/>
      <c r="P5" s="3"/>
      <c r="Q5" s="3"/>
      <c r="R5" s="3"/>
      <c r="S5" s="3"/>
      <c r="T5" s="3"/>
      <c r="U5" s="3"/>
      <c r="V5" s="3"/>
      <c r="W5" s="3"/>
      <c r="X5" s="3"/>
      <c r="Y5" s="3"/>
    </row>
    <row r="6" spans="2:25" ht="4.5" customHeight="1" x14ac:dyDescent="0.15">
      <c r="B6" s="12"/>
      <c r="C6" s="14"/>
      <c r="D6" s="15"/>
      <c r="E6" s="6"/>
      <c r="F6" s="13"/>
      <c r="G6" s="13"/>
      <c r="H6" s="13"/>
      <c r="I6" s="13"/>
      <c r="J6" s="13"/>
      <c r="K6" s="13"/>
      <c r="L6" s="13"/>
      <c r="M6" s="13"/>
      <c r="N6" s="13"/>
      <c r="O6" s="13"/>
      <c r="P6" s="13"/>
      <c r="Q6" s="3"/>
      <c r="R6" s="3"/>
      <c r="S6" s="3"/>
      <c r="T6" s="3"/>
      <c r="U6" s="3"/>
      <c r="V6" s="3"/>
      <c r="W6" s="3"/>
      <c r="X6" s="3"/>
      <c r="Y6" s="3"/>
    </row>
    <row r="7" spans="2:25" s="2" customFormat="1" ht="118.5" customHeight="1" thickBot="1" x14ac:dyDescent="0.2">
      <c r="B7" s="9"/>
      <c r="C7" s="5" t="s">
        <v>48</v>
      </c>
      <c r="D7" s="19" t="s">
        <v>52</v>
      </c>
      <c r="E7" s="24" t="s">
        <v>260</v>
      </c>
      <c r="F7" s="21" t="s">
        <v>261</v>
      </c>
      <c r="G7" s="21" t="s">
        <v>262</v>
      </c>
      <c r="H7" s="21" t="s">
        <v>263</v>
      </c>
      <c r="I7" s="21" t="s">
        <v>264</v>
      </c>
      <c r="J7" s="21" t="s">
        <v>265</v>
      </c>
      <c r="K7" s="21" t="s">
        <v>266</v>
      </c>
      <c r="L7" s="21" t="s">
        <v>267</v>
      </c>
      <c r="M7" s="21" t="s">
        <v>268</v>
      </c>
      <c r="N7" s="21" t="s">
        <v>269</v>
      </c>
      <c r="O7" s="20" t="s">
        <v>401</v>
      </c>
      <c r="P7" s="23" t="s">
        <v>400</v>
      </c>
      <c r="Q7" s="4"/>
      <c r="R7" s="4"/>
      <c r="S7" s="4"/>
      <c r="T7" s="4"/>
      <c r="U7" s="4"/>
      <c r="V7" s="4"/>
      <c r="W7" s="4"/>
      <c r="X7" s="4"/>
      <c r="Y7" s="4"/>
    </row>
    <row r="8" spans="2:25" ht="15.75" customHeight="1" thickTop="1" x14ac:dyDescent="0.15">
      <c r="B8" s="108" t="s">
        <v>54</v>
      </c>
      <c r="C8" s="109"/>
      <c r="D8" s="16">
        <v>745</v>
      </c>
      <c r="E8" s="7">
        <v>15</v>
      </c>
      <c r="F8" s="10">
        <v>16</v>
      </c>
      <c r="G8" s="10">
        <v>18</v>
      </c>
      <c r="H8" s="10">
        <v>42</v>
      </c>
      <c r="I8" s="10">
        <v>40</v>
      </c>
      <c r="J8" s="10">
        <v>173</v>
      </c>
      <c r="K8" s="10">
        <v>62</v>
      </c>
      <c r="L8" s="10">
        <v>68</v>
      </c>
      <c r="M8" s="10">
        <v>92</v>
      </c>
      <c r="N8" s="10">
        <v>32</v>
      </c>
      <c r="O8" s="10">
        <v>98</v>
      </c>
      <c r="P8" s="10">
        <v>89</v>
      </c>
      <c r="Q8" s="3"/>
      <c r="R8" s="3"/>
      <c r="S8" s="3"/>
      <c r="T8" s="3"/>
      <c r="U8" s="3"/>
      <c r="V8" s="3"/>
      <c r="W8" s="3"/>
      <c r="X8" s="3"/>
      <c r="Y8" s="3"/>
    </row>
    <row r="9" spans="2:25" ht="15.75" customHeight="1" x14ac:dyDescent="0.15">
      <c r="B9" s="110"/>
      <c r="C9" s="111"/>
      <c r="D9" s="18">
        <v>100</v>
      </c>
      <c r="E9" s="8">
        <v>2</v>
      </c>
      <c r="F9" s="11">
        <v>2.1</v>
      </c>
      <c r="G9" s="11">
        <v>2.4</v>
      </c>
      <c r="H9" s="11">
        <v>5.6</v>
      </c>
      <c r="I9" s="11">
        <v>5.4</v>
      </c>
      <c r="J9" s="11">
        <v>23.2</v>
      </c>
      <c r="K9" s="11">
        <v>8.3000000000000007</v>
      </c>
      <c r="L9" s="11">
        <v>9.1</v>
      </c>
      <c r="M9" s="11">
        <v>12.3</v>
      </c>
      <c r="N9" s="11">
        <v>4.3</v>
      </c>
      <c r="O9" s="11">
        <v>13.2</v>
      </c>
      <c r="P9" s="11">
        <v>11.9</v>
      </c>
      <c r="Q9" s="3"/>
      <c r="R9" s="3"/>
      <c r="S9" s="3"/>
      <c r="T9" s="3"/>
      <c r="U9" s="3"/>
      <c r="V9" s="3"/>
      <c r="W9" s="3"/>
      <c r="X9" s="3"/>
      <c r="Y9" s="3"/>
    </row>
    <row r="10" spans="2:25" ht="15.75" customHeight="1" x14ac:dyDescent="0.15">
      <c r="B10" s="116" t="s">
        <v>46</v>
      </c>
      <c r="C10" s="115" t="s">
        <v>2</v>
      </c>
      <c r="D10" s="17">
        <v>245</v>
      </c>
      <c r="E10" s="7">
        <v>5</v>
      </c>
      <c r="F10" s="10">
        <v>8</v>
      </c>
      <c r="G10" s="10">
        <v>10</v>
      </c>
      <c r="H10" s="10">
        <v>22</v>
      </c>
      <c r="I10" s="10">
        <v>22</v>
      </c>
      <c r="J10" s="10">
        <v>72</v>
      </c>
      <c r="K10" s="10">
        <v>20</v>
      </c>
      <c r="L10" s="10">
        <v>20</v>
      </c>
      <c r="M10" s="10">
        <v>19</v>
      </c>
      <c r="N10" s="10">
        <v>6</v>
      </c>
      <c r="O10" s="10">
        <v>20</v>
      </c>
      <c r="P10" s="10">
        <v>21</v>
      </c>
      <c r="Q10" s="3"/>
      <c r="R10" s="3"/>
      <c r="S10" s="3"/>
      <c r="T10" s="3"/>
      <c r="U10" s="3"/>
      <c r="V10" s="3"/>
      <c r="W10" s="3"/>
      <c r="X10" s="3"/>
      <c r="Y10" s="3"/>
    </row>
    <row r="11" spans="2:25" ht="15.75" customHeight="1" x14ac:dyDescent="0.15">
      <c r="B11" s="116"/>
      <c r="C11" s="114" t="s">
        <v>0</v>
      </c>
      <c r="D11" s="33">
        <v>100</v>
      </c>
      <c r="E11" s="34">
        <v>2</v>
      </c>
      <c r="F11" s="35">
        <v>3.3</v>
      </c>
      <c r="G11" s="35">
        <v>4.0999999999999996</v>
      </c>
      <c r="H11" s="35">
        <v>9</v>
      </c>
      <c r="I11" s="35">
        <v>9</v>
      </c>
      <c r="J11" s="35">
        <v>29.4</v>
      </c>
      <c r="K11" s="35">
        <v>8.1999999999999993</v>
      </c>
      <c r="L11" s="35">
        <v>8.1999999999999993</v>
      </c>
      <c r="M11" s="35">
        <v>7.8</v>
      </c>
      <c r="N11" s="35">
        <v>2.4</v>
      </c>
      <c r="O11" s="35">
        <v>8.1999999999999993</v>
      </c>
      <c r="P11" s="35">
        <v>8.6</v>
      </c>
      <c r="Q11" s="3"/>
      <c r="R11" s="3"/>
      <c r="S11" s="3"/>
      <c r="T11" s="3"/>
      <c r="U11" s="3"/>
      <c r="V11" s="3"/>
      <c r="W11" s="3"/>
      <c r="X11" s="3"/>
      <c r="Y11" s="3"/>
    </row>
    <row r="12" spans="2:25" ht="15.75" customHeight="1" x14ac:dyDescent="0.15">
      <c r="B12" s="116"/>
      <c r="C12" s="112" t="s">
        <v>3</v>
      </c>
      <c r="D12" s="16">
        <v>491</v>
      </c>
      <c r="E12" s="27">
        <v>9</v>
      </c>
      <c r="F12" s="28">
        <v>8</v>
      </c>
      <c r="G12" s="28">
        <v>8</v>
      </c>
      <c r="H12" s="28">
        <v>20</v>
      </c>
      <c r="I12" s="28">
        <v>17</v>
      </c>
      <c r="J12" s="28">
        <v>98</v>
      </c>
      <c r="K12" s="28">
        <v>41</v>
      </c>
      <c r="L12" s="28">
        <v>48</v>
      </c>
      <c r="M12" s="28">
        <v>73</v>
      </c>
      <c r="N12" s="28">
        <v>26</v>
      </c>
      <c r="O12" s="28">
        <v>77</v>
      </c>
      <c r="P12" s="28">
        <v>66</v>
      </c>
      <c r="Q12" s="3"/>
      <c r="R12" s="3"/>
      <c r="S12" s="3"/>
      <c r="T12" s="3"/>
      <c r="U12" s="3"/>
      <c r="V12" s="3"/>
      <c r="W12" s="3"/>
      <c r="X12" s="3"/>
      <c r="Y12" s="3"/>
    </row>
    <row r="13" spans="2:25" ht="15.75" customHeight="1" x14ac:dyDescent="0.15">
      <c r="B13" s="116"/>
      <c r="C13" s="113" t="s">
        <v>0</v>
      </c>
      <c r="D13" s="18">
        <v>100</v>
      </c>
      <c r="E13" s="8">
        <v>1.8</v>
      </c>
      <c r="F13" s="11">
        <v>1.6</v>
      </c>
      <c r="G13" s="11">
        <v>1.6</v>
      </c>
      <c r="H13" s="11">
        <v>4.0999999999999996</v>
      </c>
      <c r="I13" s="11">
        <v>3.5</v>
      </c>
      <c r="J13" s="11">
        <v>20</v>
      </c>
      <c r="K13" s="11">
        <v>8.4</v>
      </c>
      <c r="L13" s="11">
        <v>9.8000000000000007</v>
      </c>
      <c r="M13" s="11">
        <v>14.9</v>
      </c>
      <c r="N13" s="11">
        <v>5.3</v>
      </c>
      <c r="O13" s="11">
        <v>15.7</v>
      </c>
      <c r="P13" s="11">
        <v>13.4</v>
      </c>
      <c r="Q13" s="3"/>
      <c r="R13" s="3"/>
      <c r="S13" s="3"/>
      <c r="T13" s="3"/>
      <c r="U13" s="3"/>
      <c r="V13" s="3"/>
      <c r="W13" s="3"/>
      <c r="X13" s="3"/>
      <c r="Y13" s="3"/>
    </row>
    <row r="14" spans="2:25" ht="15.75" customHeight="1" x14ac:dyDescent="0.15">
      <c r="B14" s="117" t="s">
        <v>47</v>
      </c>
      <c r="C14" s="112" t="s">
        <v>5</v>
      </c>
      <c r="D14" s="17">
        <v>59</v>
      </c>
      <c r="E14" s="7">
        <v>2</v>
      </c>
      <c r="F14" s="10">
        <v>3</v>
      </c>
      <c r="G14" s="10">
        <v>3</v>
      </c>
      <c r="H14" s="10">
        <v>5</v>
      </c>
      <c r="I14" s="10">
        <v>3</v>
      </c>
      <c r="J14" s="10">
        <v>16</v>
      </c>
      <c r="K14" s="10">
        <v>5</v>
      </c>
      <c r="L14" s="10">
        <v>5</v>
      </c>
      <c r="M14" s="10">
        <v>6</v>
      </c>
      <c r="N14" s="10">
        <v>2</v>
      </c>
      <c r="O14" s="10">
        <v>5</v>
      </c>
      <c r="P14" s="10">
        <v>4</v>
      </c>
      <c r="Q14" s="3"/>
      <c r="R14" s="3"/>
      <c r="S14" s="3"/>
      <c r="T14" s="3"/>
      <c r="U14" s="3"/>
      <c r="V14" s="3"/>
      <c r="W14" s="3"/>
      <c r="X14" s="3"/>
      <c r="Y14" s="3"/>
    </row>
    <row r="15" spans="2:25" ht="15.75" customHeight="1" x14ac:dyDescent="0.15">
      <c r="B15" s="116"/>
      <c r="C15" s="114" t="s">
        <v>0</v>
      </c>
      <c r="D15" s="33">
        <v>100</v>
      </c>
      <c r="E15" s="34">
        <v>3.4</v>
      </c>
      <c r="F15" s="35">
        <v>5.0999999999999996</v>
      </c>
      <c r="G15" s="35">
        <v>5.0999999999999996</v>
      </c>
      <c r="H15" s="35">
        <v>8.5</v>
      </c>
      <c r="I15" s="35">
        <v>5.0999999999999996</v>
      </c>
      <c r="J15" s="35">
        <v>27.1</v>
      </c>
      <c r="K15" s="35">
        <v>8.5</v>
      </c>
      <c r="L15" s="35">
        <v>8.5</v>
      </c>
      <c r="M15" s="35">
        <v>10.199999999999999</v>
      </c>
      <c r="N15" s="35">
        <v>3.4</v>
      </c>
      <c r="O15" s="35">
        <v>8.5</v>
      </c>
      <c r="P15" s="35">
        <v>6.8</v>
      </c>
      <c r="Q15" s="3"/>
      <c r="R15" s="3"/>
      <c r="S15" s="3"/>
      <c r="T15" s="3"/>
      <c r="U15" s="3"/>
      <c r="V15" s="3"/>
      <c r="W15" s="3"/>
      <c r="X15" s="3"/>
      <c r="Y15" s="3"/>
    </row>
    <row r="16" spans="2:25" ht="15.75" customHeight="1" x14ac:dyDescent="0.15">
      <c r="B16" s="116"/>
      <c r="C16" s="112" t="s">
        <v>6</v>
      </c>
      <c r="D16" s="16">
        <v>70</v>
      </c>
      <c r="E16" s="27">
        <v>1</v>
      </c>
      <c r="F16" s="28">
        <v>2</v>
      </c>
      <c r="G16" s="28">
        <v>2</v>
      </c>
      <c r="H16" s="28">
        <v>4</v>
      </c>
      <c r="I16" s="28">
        <v>8</v>
      </c>
      <c r="J16" s="28">
        <v>19</v>
      </c>
      <c r="K16" s="28">
        <v>4</v>
      </c>
      <c r="L16" s="28">
        <v>7</v>
      </c>
      <c r="M16" s="28">
        <v>10</v>
      </c>
      <c r="N16" s="28">
        <v>0</v>
      </c>
      <c r="O16" s="28">
        <v>8</v>
      </c>
      <c r="P16" s="28">
        <v>5</v>
      </c>
      <c r="Q16" s="3"/>
      <c r="R16" s="3"/>
      <c r="S16" s="3"/>
      <c r="T16" s="3"/>
      <c r="U16" s="3"/>
      <c r="V16" s="3"/>
      <c r="W16" s="3"/>
      <c r="X16" s="3"/>
      <c r="Y16" s="3"/>
    </row>
    <row r="17" spans="2:25" ht="15.75" customHeight="1" x14ac:dyDescent="0.15">
      <c r="B17" s="116"/>
      <c r="C17" s="114" t="s">
        <v>0</v>
      </c>
      <c r="D17" s="33">
        <v>100</v>
      </c>
      <c r="E17" s="34">
        <v>1.4</v>
      </c>
      <c r="F17" s="35">
        <v>2.9</v>
      </c>
      <c r="G17" s="35">
        <v>2.9</v>
      </c>
      <c r="H17" s="35">
        <v>5.7</v>
      </c>
      <c r="I17" s="35">
        <v>11.4</v>
      </c>
      <c r="J17" s="35">
        <v>27.1</v>
      </c>
      <c r="K17" s="35">
        <v>5.7</v>
      </c>
      <c r="L17" s="35">
        <v>10</v>
      </c>
      <c r="M17" s="35">
        <v>14.3</v>
      </c>
      <c r="N17" s="35">
        <v>0</v>
      </c>
      <c r="O17" s="35">
        <v>11.4</v>
      </c>
      <c r="P17" s="35">
        <v>7.1</v>
      </c>
      <c r="Q17" s="3"/>
      <c r="R17" s="3"/>
      <c r="S17" s="3"/>
      <c r="T17" s="3"/>
      <c r="U17" s="3"/>
      <c r="V17" s="3"/>
      <c r="W17" s="3"/>
      <c r="X17" s="3"/>
      <c r="Y17" s="3"/>
    </row>
    <row r="18" spans="2:25" ht="15.75" customHeight="1" x14ac:dyDescent="0.15">
      <c r="B18" s="116"/>
      <c r="C18" s="112" t="s">
        <v>7</v>
      </c>
      <c r="D18" s="16">
        <v>123</v>
      </c>
      <c r="E18" s="27">
        <v>4</v>
      </c>
      <c r="F18" s="28">
        <v>3</v>
      </c>
      <c r="G18" s="28">
        <v>4</v>
      </c>
      <c r="H18" s="28">
        <v>6</v>
      </c>
      <c r="I18" s="28">
        <v>5</v>
      </c>
      <c r="J18" s="28">
        <v>29</v>
      </c>
      <c r="K18" s="28">
        <v>12</v>
      </c>
      <c r="L18" s="28">
        <v>8</v>
      </c>
      <c r="M18" s="28">
        <v>14</v>
      </c>
      <c r="N18" s="28">
        <v>3</v>
      </c>
      <c r="O18" s="28">
        <v>16</v>
      </c>
      <c r="P18" s="28">
        <v>19</v>
      </c>
      <c r="Q18" s="3"/>
      <c r="R18" s="3"/>
      <c r="S18" s="3"/>
      <c r="T18" s="3"/>
      <c r="U18" s="3"/>
      <c r="V18" s="3"/>
      <c r="W18" s="3"/>
      <c r="X18" s="3"/>
      <c r="Y18" s="3"/>
    </row>
    <row r="19" spans="2:25" ht="15.75" customHeight="1" x14ac:dyDescent="0.15">
      <c r="B19" s="116"/>
      <c r="C19" s="114" t="s">
        <v>0</v>
      </c>
      <c r="D19" s="33">
        <v>100</v>
      </c>
      <c r="E19" s="34">
        <v>3.3</v>
      </c>
      <c r="F19" s="35">
        <v>2.4</v>
      </c>
      <c r="G19" s="35">
        <v>3.3</v>
      </c>
      <c r="H19" s="35">
        <v>4.9000000000000004</v>
      </c>
      <c r="I19" s="35">
        <v>4.0999999999999996</v>
      </c>
      <c r="J19" s="35">
        <v>23.6</v>
      </c>
      <c r="K19" s="35">
        <v>9.8000000000000007</v>
      </c>
      <c r="L19" s="35">
        <v>6.5</v>
      </c>
      <c r="M19" s="35">
        <v>11.4</v>
      </c>
      <c r="N19" s="35">
        <v>2.4</v>
      </c>
      <c r="O19" s="35">
        <v>13</v>
      </c>
      <c r="P19" s="35">
        <v>15.4</v>
      </c>
      <c r="Q19" s="3"/>
      <c r="R19" s="3"/>
      <c r="S19" s="3"/>
      <c r="T19" s="3"/>
      <c r="U19" s="3"/>
      <c r="V19" s="3"/>
      <c r="W19" s="3"/>
      <c r="X19" s="3"/>
      <c r="Y19" s="3"/>
    </row>
    <row r="20" spans="2:25" ht="15.75" customHeight="1" x14ac:dyDescent="0.15">
      <c r="B20" s="116"/>
      <c r="C20" s="112" t="s">
        <v>8</v>
      </c>
      <c r="D20" s="16">
        <v>195</v>
      </c>
      <c r="E20" s="27">
        <v>2</v>
      </c>
      <c r="F20" s="28">
        <v>3</v>
      </c>
      <c r="G20" s="28">
        <v>6</v>
      </c>
      <c r="H20" s="28">
        <v>11</v>
      </c>
      <c r="I20" s="28">
        <v>8</v>
      </c>
      <c r="J20" s="28">
        <v>51</v>
      </c>
      <c r="K20" s="28">
        <v>16</v>
      </c>
      <c r="L20" s="28">
        <v>22</v>
      </c>
      <c r="M20" s="28">
        <v>22</v>
      </c>
      <c r="N20" s="28">
        <v>12</v>
      </c>
      <c r="O20" s="28">
        <v>18</v>
      </c>
      <c r="P20" s="28">
        <v>24</v>
      </c>
      <c r="Q20" s="3"/>
      <c r="R20" s="3"/>
      <c r="S20" s="3"/>
      <c r="T20" s="3"/>
      <c r="U20" s="3"/>
      <c r="V20" s="3"/>
      <c r="W20" s="3"/>
      <c r="X20" s="3"/>
      <c r="Y20" s="3"/>
    </row>
    <row r="21" spans="2:25" ht="15.75" customHeight="1" x14ac:dyDescent="0.15">
      <c r="B21" s="116"/>
      <c r="C21" s="114" t="s">
        <v>0</v>
      </c>
      <c r="D21" s="33">
        <v>100</v>
      </c>
      <c r="E21" s="34">
        <v>1</v>
      </c>
      <c r="F21" s="35">
        <v>1.5</v>
      </c>
      <c r="G21" s="35">
        <v>3.1</v>
      </c>
      <c r="H21" s="35">
        <v>5.6</v>
      </c>
      <c r="I21" s="35">
        <v>4.0999999999999996</v>
      </c>
      <c r="J21" s="35">
        <v>26.2</v>
      </c>
      <c r="K21" s="35">
        <v>8.1999999999999993</v>
      </c>
      <c r="L21" s="35">
        <v>11.3</v>
      </c>
      <c r="M21" s="35">
        <v>11.3</v>
      </c>
      <c r="N21" s="35">
        <v>6.2</v>
      </c>
      <c r="O21" s="35">
        <v>9.1999999999999993</v>
      </c>
      <c r="P21" s="35">
        <v>12.3</v>
      </c>
      <c r="Q21" s="3"/>
      <c r="R21" s="3"/>
      <c r="S21" s="3"/>
      <c r="T21" s="3"/>
      <c r="U21" s="3"/>
      <c r="V21" s="3"/>
      <c r="W21" s="3"/>
      <c r="X21" s="3"/>
      <c r="Y21" s="3"/>
    </row>
    <row r="22" spans="2:25" ht="15.75" customHeight="1" x14ac:dyDescent="0.15">
      <c r="B22" s="116"/>
      <c r="C22" s="112" t="s">
        <v>9</v>
      </c>
      <c r="D22" s="16">
        <v>287</v>
      </c>
      <c r="E22" s="27">
        <v>5</v>
      </c>
      <c r="F22" s="28">
        <v>5</v>
      </c>
      <c r="G22" s="28">
        <v>3</v>
      </c>
      <c r="H22" s="28">
        <v>15</v>
      </c>
      <c r="I22" s="28">
        <v>15</v>
      </c>
      <c r="J22" s="28">
        <v>55</v>
      </c>
      <c r="K22" s="28">
        <v>24</v>
      </c>
      <c r="L22" s="28">
        <v>26</v>
      </c>
      <c r="M22" s="28">
        <v>40</v>
      </c>
      <c r="N22" s="28">
        <v>15</v>
      </c>
      <c r="O22" s="28">
        <v>50</v>
      </c>
      <c r="P22" s="28">
        <v>34</v>
      </c>
      <c r="Q22" s="3"/>
      <c r="R22" s="3"/>
      <c r="S22" s="3"/>
      <c r="T22" s="3"/>
      <c r="U22" s="3"/>
      <c r="V22" s="3"/>
      <c r="W22" s="3"/>
      <c r="X22" s="3"/>
      <c r="Y22" s="3"/>
    </row>
    <row r="23" spans="2:25" ht="15.75" customHeight="1" x14ac:dyDescent="0.15">
      <c r="B23" s="118"/>
      <c r="C23" s="113" t="s">
        <v>0</v>
      </c>
      <c r="D23" s="18">
        <v>100</v>
      </c>
      <c r="E23" s="8">
        <v>1.7</v>
      </c>
      <c r="F23" s="11">
        <v>1.7</v>
      </c>
      <c r="G23" s="11">
        <v>1</v>
      </c>
      <c r="H23" s="11">
        <v>5.2</v>
      </c>
      <c r="I23" s="11">
        <v>5.2</v>
      </c>
      <c r="J23" s="11">
        <v>19.2</v>
      </c>
      <c r="K23" s="11">
        <v>8.4</v>
      </c>
      <c r="L23" s="11">
        <v>9.1</v>
      </c>
      <c r="M23" s="11">
        <v>13.9</v>
      </c>
      <c r="N23" s="11">
        <v>5.2</v>
      </c>
      <c r="O23" s="11">
        <v>17.399999999999999</v>
      </c>
      <c r="P23" s="11">
        <v>11.8</v>
      </c>
      <c r="Q23" s="3"/>
      <c r="R23" s="3"/>
      <c r="S23" s="3"/>
      <c r="T23" s="3"/>
      <c r="U23" s="3"/>
      <c r="V23" s="3"/>
      <c r="W23" s="3"/>
      <c r="X23" s="3"/>
      <c r="Y23" s="3"/>
    </row>
    <row r="24" spans="2:25" ht="15.75" customHeight="1" x14ac:dyDescent="0.15">
      <c r="B24" s="3"/>
      <c r="C24" s="3"/>
      <c r="D24" s="3"/>
      <c r="E24" s="3"/>
      <c r="F24" s="3"/>
      <c r="G24" s="3"/>
      <c r="H24" s="3"/>
      <c r="I24" s="3"/>
      <c r="J24" s="3"/>
      <c r="K24" s="3"/>
      <c r="L24" s="3"/>
      <c r="M24" s="3"/>
      <c r="N24" s="3"/>
      <c r="O24" s="3"/>
      <c r="P24" s="3"/>
      <c r="Q24" s="3"/>
      <c r="R24" s="3"/>
      <c r="S24" s="3"/>
      <c r="T24" s="3"/>
      <c r="U24" s="3"/>
      <c r="V24" s="3"/>
      <c r="W24" s="3"/>
      <c r="X24" s="3"/>
      <c r="Y24" s="3"/>
    </row>
    <row r="25" spans="2:25" ht="15.75" customHeight="1" x14ac:dyDescent="0.15">
      <c r="B25" s="3"/>
      <c r="C25" s="3"/>
      <c r="D25" s="3"/>
      <c r="E25" s="3"/>
      <c r="F25" s="3"/>
      <c r="G25" s="3"/>
      <c r="H25" s="3"/>
      <c r="I25" s="3"/>
      <c r="J25" s="3"/>
      <c r="K25" s="3"/>
      <c r="L25" s="3"/>
      <c r="M25" s="3"/>
      <c r="N25" s="3"/>
      <c r="O25" s="3"/>
      <c r="P25" s="3"/>
      <c r="Q25" s="3"/>
      <c r="R25" s="3"/>
      <c r="S25" s="3"/>
      <c r="T25" s="3"/>
      <c r="U25" s="3"/>
      <c r="V25" s="3"/>
      <c r="W25" s="3"/>
      <c r="X25" s="3"/>
      <c r="Y25" s="3"/>
    </row>
    <row r="26" spans="2:25" ht="15.75" customHeight="1" x14ac:dyDescent="0.15">
      <c r="B26" s="3"/>
      <c r="C26" s="3"/>
      <c r="D26" s="3"/>
      <c r="E26" s="3"/>
      <c r="F26" s="3"/>
      <c r="G26" s="3"/>
      <c r="H26" s="3"/>
      <c r="I26" s="3"/>
      <c r="J26" s="3"/>
      <c r="K26" s="3"/>
      <c r="L26" s="3"/>
      <c r="M26" s="3"/>
      <c r="N26" s="3"/>
      <c r="O26" s="3"/>
      <c r="P26" s="3"/>
      <c r="Q26" s="3"/>
      <c r="R26" s="3"/>
      <c r="S26" s="3"/>
      <c r="T26" s="3"/>
      <c r="U26" s="3"/>
      <c r="V26" s="3"/>
      <c r="W26" s="3"/>
      <c r="X26" s="3"/>
      <c r="Y26" s="3"/>
    </row>
    <row r="27" spans="2:25" ht="15.75" customHeight="1" x14ac:dyDescent="0.15">
      <c r="B27" s="3"/>
      <c r="C27" s="3"/>
      <c r="D27" s="3"/>
      <c r="E27" s="3"/>
      <c r="F27" s="3"/>
      <c r="G27" s="3"/>
      <c r="H27" s="3"/>
      <c r="I27" s="3"/>
      <c r="J27" s="3"/>
      <c r="K27" s="3"/>
      <c r="L27" s="3"/>
      <c r="M27" s="3"/>
      <c r="N27" s="3"/>
      <c r="O27" s="3"/>
      <c r="P27" s="3"/>
      <c r="Q27" s="3"/>
      <c r="R27" s="3"/>
      <c r="S27" s="3"/>
      <c r="T27" s="3"/>
      <c r="U27" s="3"/>
      <c r="V27" s="3"/>
      <c r="W27" s="3"/>
      <c r="X27" s="3"/>
      <c r="Y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P9">
    <cfRule type="top10" dxfId="2284" priority="23" rank="1"/>
  </conditionalFormatting>
  <conditionalFormatting sqref="E11:P11">
    <cfRule type="top10" dxfId="2283" priority="7" rank="1"/>
  </conditionalFormatting>
  <conditionalFormatting sqref="E13:P13">
    <cfRule type="top10" dxfId="2282" priority="6" rank="1"/>
  </conditionalFormatting>
  <conditionalFormatting sqref="E15:P15">
    <cfRule type="top10" dxfId="2281" priority="5" rank="1"/>
  </conditionalFormatting>
  <conditionalFormatting sqref="E17:P17">
    <cfRule type="top10" dxfId="2280" priority="4" rank="1"/>
  </conditionalFormatting>
  <conditionalFormatting sqref="E19:P19">
    <cfRule type="top10" dxfId="2279" priority="3" rank="1"/>
  </conditionalFormatting>
  <conditionalFormatting sqref="E21:P21">
    <cfRule type="top10" dxfId="2278" priority="2" rank="1"/>
  </conditionalFormatting>
  <conditionalFormatting sqref="E23:P23">
    <cfRule type="top10" dxfId="2277" priority="1" rank="1"/>
  </conditionalFormatting>
  <pageMargins left="0.7" right="0.7" top="0.75" bottom="0.75" header="0.3" footer="0.3"/>
  <pageSetup paperSize="9" scale="94" orientation="landscape" r:id="rId1"/>
  <headerFooter>
    <oddFooter>&amp;C&amp;P</oddFooter>
  </headerFooter>
</worksheet>
</file>

<file path=xl/worksheets/sheet2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1"/>
  <sheetViews>
    <sheetView showGridLines="0" topLeftCell="A25"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880</v>
      </c>
    </row>
    <row r="3" spans="2:11" ht="15.75" customHeight="1" x14ac:dyDescent="0.15">
      <c r="B3" s="1" t="s">
        <v>786</v>
      </c>
    </row>
    <row r="4" spans="2:11" ht="15.75" customHeight="1" x14ac:dyDescent="0.15">
      <c r="B4" s="1" t="s">
        <v>796</v>
      </c>
    </row>
    <row r="5" spans="2:11" ht="15.75" customHeight="1" x14ac:dyDescent="0.15">
      <c r="B5" s="1" t="s">
        <v>882</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867</v>
      </c>
      <c r="F7" s="23" t="s">
        <v>25</v>
      </c>
      <c r="G7" s="23" t="s">
        <v>145</v>
      </c>
      <c r="H7" s="23" t="s">
        <v>146</v>
      </c>
      <c r="I7" s="23" t="s">
        <v>147</v>
      </c>
      <c r="J7" s="23" t="s">
        <v>17</v>
      </c>
      <c r="K7" s="23" t="s">
        <v>53</v>
      </c>
    </row>
    <row r="8" spans="2:11" ht="15.75" customHeight="1" thickTop="1" x14ac:dyDescent="0.15">
      <c r="B8" s="108" t="s">
        <v>428</v>
      </c>
      <c r="C8" s="109"/>
      <c r="D8" s="16">
        <v>5305</v>
      </c>
      <c r="E8" s="46">
        <v>2393</v>
      </c>
      <c r="F8" s="28">
        <v>1349</v>
      </c>
      <c r="G8" s="28">
        <v>860</v>
      </c>
      <c r="H8" s="28">
        <v>115</v>
      </c>
      <c r="I8" s="28">
        <v>800</v>
      </c>
      <c r="J8" s="28">
        <v>131</v>
      </c>
      <c r="K8" s="28">
        <v>121</v>
      </c>
    </row>
    <row r="9" spans="2:11" ht="15.75" customHeight="1" x14ac:dyDescent="0.15">
      <c r="B9" s="110"/>
      <c r="C9" s="109"/>
      <c r="D9" s="71">
        <v>100</v>
      </c>
      <c r="E9" s="70">
        <v>45.1</v>
      </c>
      <c r="F9" s="36">
        <v>25.4</v>
      </c>
      <c r="G9" s="36">
        <v>16.2</v>
      </c>
      <c r="H9" s="36">
        <v>2.2000000000000002</v>
      </c>
      <c r="I9" s="36">
        <v>15.1</v>
      </c>
      <c r="J9" s="36">
        <v>2.5</v>
      </c>
      <c r="K9" s="36">
        <v>2.2999999999999998</v>
      </c>
    </row>
    <row r="10" spans="2:11" ht="15.75" customHeight="1" x14ac:dyDescent="0.15">
      <c r="B10" s="117" t="s">
        <v>429</v>
      </c>
      <c r="C10" s="115" t="s">
        <v>2</v>
      </c>
      <c r="D10" s="17">
        <v>1310</v>
      </c>
      <c r="E10" s="69">
        <v>560</v>
      </c>
      <c r="F10" s="10">
        <v>357</v>
      </c>
      <c r="G10" s="10">
        <v>235</v>
      </c>
      <c r="H10" s="10">
        <v>33</v>
      </c>
      <c r="I10" s="10">
        <v>196</v>
      </c>
      <c r="J10" s="10">
        <v>36</v>
      </c>
      <c r="K10" s="10">
        <v>33</v>
      </c>
    </row>
    <row r="11" spans="2:11" ht="15.75" customHeight="1" x14ac:dyDescent="0.15">
      <c r="B11" s="116"/>
      <c r="C11" s="160"/>
      <c r="D11" s="33">
        <v>100</v>
      </c>
      <c r="E11" s="49">
        <v>42.7</v>
      </c>
      <c r="F11" s="35">
        <v>27.3</v>
      </c>
      <c r="G11" s="35">
        <v>17.899999999999999</v>
      </c>
      <c r="H11" s="35">
        <v>2.5</v>
      </c>
      <c r="I11" s="35">
        <v>15</v>
      </c>
      <c r="J11" s="35">
        <v>2.7</v>
      </c>
      <c r="K11" s="35">
        <v>2.5</v>
      </c>
    </row>
    <row r="12" spans="2:11" ht="15.75" customHeight="1" x14ac:dyDescent="0.15">
      <c r="B12" s="116"/>
      <c r="C12" s="158" t="s">
        <v>3</v>
      </c>
      <c r="D12" s="16">
        <v>3960</v>
      </c>
      <c r="E12" s="46">
        <v>1818</v>
      </c>
      <c r="F12" s="28">
        <v>980</v>
      </c>
      <c r="G12" s="28">
        <v>620</v>
      </c>
      <c r="H12" s="28">
        <v>81</v>
      </c>
      <c r="I12" s="28">
        <v>602</v>
      </c>
      <c r="J12" s="28">
        <v>94</v>
      </c>
      <c r="K12" s="28">
        <v>88</v>
      </c>
    </row>
    <row r="13" spans="2:11" ht="15.75" customHeight="1" x14ac:dyDescent="0.15">
      <c r="B13" s="118"/>
      <c r="C13" s="161"/>
      <c r="D13" s="18">
        <v>100</v>
      </c>
      <c r="E13" s="68">
        <v>45.9</v>
      </c>
      <c r="F13" s="11">
        <v>24.7</v>
      </c>
      <c r="G13" s="11">
        <v>15.7</v>
      </c>
      <c r="H13" s="11">
        <v>2</v>
      </c>
      <c r="I13" s="11">
        <v>15.2</v>
      </c>
      <c r="J13" s="11">
        <v>2.4</v>
      </c>
      <c r="K13" s="11">
        <v>2.2000000000000002</v>
      </c>
    </row>
    <row r="14" spans="2:11" ht="15.75" customHeight="1" x14ac:dyDescent="0.15">
      <c r="B14" s="117" t="s">
        <v>4</v>
      </c>
      <c r="C14" s="115" t="s">
        <v>430</v>
      </c>
      <c r="D14" s="17">
        <v>149</v>
      </c>
      <c r="E14" s="69">
        <v>68</v>
      </c>
      <c r="F14" s="10">
        <v>31</v>
      </c>
      <c r="G14" s="10">
        <v>23</v>
      </c>
      <c r="H14" s="10">
        <v>7</v>
      </c>
      <c r="I14" s="10">
        <v>22</v>
      </c>
      <c r="J14" s="10">
        <v>5</v>
      </c>
      <c r="K14" s="10">
        <v>4</v>
      </c>
    </row>
    <row r="15" spans="2:11" ht="15.75" customHeight="1" x14ac:dyDescent="0.15">
      <c r="B15" s="116"/>
      <c r="C15" s="160"/>
      <c r="D15" s="33">
        <v>100</v>
      </c>
      <c r="E15" s="49">
        <v>45.6</v>
      </c>
      <c r="F15" s="35">
        <v>20.8</v>
      </c>
      <c r="G15" s="35">
        <v>15.4</v>
      </c>
      <c r="H15" s="35">
        <v>4.7</v>
      </c>
      <c r="I15" s="35">
        <v>14.8</v>
      </c>
      <c r="J15" s="35">
        <v>3.4</v>
      </c>
      <c r="K15" s="35">
        <v>2.7</v>
      </c>
    </row>
    <row r="16" spans="2:11" ht="15.75" customHeight="1" x14ac:dyDescent="0.15">
      <c r="B16" s="116"/>
      <c r="C16" s="158" t="s">
        <v>431</v>
      </c>
      <c r="D16" s="16">
        <v>184</v>
      </c>
      <c r="E16" s="46">
        <v>80</v>
      </c>
      <c r="F16" s="28">
        <v>47</v>
      </c>
      <c r="G16" s="28">
        <v>37</v>
      </c>
      <c r="H16" s="28">
        <v>4</v>
      </c>
      <c r="I16" s="28">
        <v>21</v>
      </c>
      <c r="J16" s="28">
        <v>4</v>
      </c>
      <c r="K16" s="28">
        <v>6</v>
      </c>
    </row>
    <row r="17" spans="2:11" ht="15.75" customHeight="1" x14ac:dyDescent="0.15">
      <c r="B17" s="116"/>
      <c r="C17" s="160"/>
      <c r="D17" s="33">
        <v>100</v>
      </c>
      <c r="E17" s="49">
        <v>43.5</v>
      </c>
      <c r="F17" s="35">
        <v>25.5</v>
      </c>
      <c r="G17" s="35">
        <v>20.100000000000001</v>
      </c>
      <c r="H17" s="35">
        <v>2.2000000000000002</v>
      </c>
      <c r="I17" s="35">
        <v>11.4</v>
      </c>
      <c r="J17" s="35">
        <v>2.2000000000000002</v>
      </c>
      <c r="K17" s="35">
        <v>3.3</v>
      </c>
    </row>
    <row r="18" spans="2:11" ht="15.75" customHeight="1" x14ac:dyDescent="0.15">
      <c r="B18" s="116"/>
      <c r="C18" s="158" t="s">
        <v>432</v>
      </c>
      <c r="D18" s="16">
        <v>247</v>
      </c>
      <c r="E18" s="46">
        <v>104</v>
      </c>
      <c r="F18" s="28">
        <v>69</v>
      </c>
      <c r="G18" s="28">
        <v>32</v>
      </c>
      <c r="H18" s="28">
        <v>8</v>
      </c>
      <c r="I18" s="28">
        <v>42</v>
      </c>
      <c r="J18" s="28">
        <v>5</v>
      </c>
      <c r="K18" s="28">
        <v>8</v>
      </c>
    </row>
    <row r="19" spans="2:11" ht="15.75" customHeight="1" x14ac:dyDescent="0.15">
      <c r="B19" s="116"/>
      <c r="C19" s="160"/>
      <c r="D19" s="33">
        <v>100</v>
      </c>
      <c r="E19" s="49">
        <v>42.1</v>
      </c>
      <c r="F19" s="35">
        <v>27.9</v>
      </c>
      <c r="G19" s="35">
        <v>13</v>
      </c>
      <c r="H19" s="35">
        <v>3.2</v>
      </c>
      <c r="I19" s="35">
        <v>17</v>
      </c>
      <c r="J19" s="35">
        <v>2</v>
      </c>
      <c r="K19" s="35">
        <v>3.2</v>
      </c>
    </row>
    <row r="20" spans="2:11" ht="15.75" customHeight="1" x14ac:dyDescent="0.15">
      <c r="B20" s="116"/>
      <c r="C20" s="158" t="s">
        <v>433</v>
      </c>
      <c r="D20" s="16">
        <v>454</v>
      </c>
      <c r="E20" s="46">
        <v>220</v>
      </c>
      <c r="F20" s="28">
        <v>102</v>
      </c>
      <c r="G20" s="28">
        <v>74</v>
      </c>
      <c r="H20" s="28">
        <v>7</v>
      </c>
      <c r="I20" s="28">
        <v>64</v>
      </c>
      <c r="J20" s="28">
        <v>11</v>
      </c>
      <c r="K20" s="28">
        <v>8</v>
      </c>
    </row>
    <row r="21" spans="2:11" ht="15.75" customHeight="1" x14ac:dyDescent="0.15">
      <c r="B21" s="116"/>
      <c r="C21" s="160"/>
      <c r="D21" s="33">
        <v>100</v>
      </c>
      <c r="E21" s="49">
        <v>48.5</v>
      </c>
      <c r="F21" s="35">
        <v>22.5</v>
      </c>
      <c r="G21" s="35">
        <v>16.3</v>
      </c>
      <c r="H21" s="35">
        <v>1.5</v>
      </c>
      <c r="I21" s="35">
        <v>14.1</v>
      </c>
      <c r="J21" s="35">
        <v>2.4</v>
      </c>
      <c r="K21" s="35">
        <v>1.8</v>
      </c>
    </row>
    <row r="22" spans="2:11" ht="15.75" customHeight="1" x14ac:dyDescent="0.15">
      <c r="B22" s="116"/>
      <c r="C22" s="158" t="s">
        <v>434</v>
      </c>
      <c r="D22" s="16">
        <v>1021</v>
      </c>
      <c r="E22" s="46">
        <v>494</v>
      </c>
      <c r="F22" s="28">
        <v>214</v>
      </c>
      <c r="G22" s="28">
        <v>174</v>
      </c>
      <c r="H22" s="28">
        <v>11</v>
      </c>
      <c r="I22" s="28">
        <v>151</v>
      </c>
      <c r="J22" s="28">
        <v>23</v>
      </c>
      <c r="K22" s="28">
        <v>24</v>
      </c>
    </row>
    <row r="23" spans="2:11" ht="15.75" customHeight="1" x14ac:dyDescent="0.15">
      <c r="B23" s="116"/>
      <c r="C23" s="159"/>
      <c r="D23" s="33">
        <v>100</v>
      </c>
      <c r="E23" s="49">
        <v>48.4</v>
      </c>
      <c r="F23" s="35">
        <v>21</v>
      </c>
      <c r="G23" s="35">
        <v>17</v>
      </c>
      <c r="H23" s="35">
        <v>1.1000000000000001</v>
      </c>
      <c r="I23" s="35">
        <v>14.8</v>
      </c>
      <c r="J23" s="35">
        <v>2.2999999999999998</v>
      </c>
      <c r="K23" s="35">
        <v>2.4</v>
      </c>
    </row>
    <row r="24" spans="2:11" ht="15.75" customHeight="1" x14ac:dyDescent="0.15">
      <c r="B24" s="116"/>
      <c r="C24" s="160" t="s">
        <v>435</v>
      </c>
      <c r="D24" s="16">
        <v>1668</v>
      </c>
      <c r="E24" s="46">
        <v>745</v>
      </c>
      <c r="F24" s="28">
        <v>449</v>
      </c>
      <c r="G24" s="28">
        <v>288</v>
      </c>
      <c r="H24" s="28">
        <v>39</v>
      </c>
      <c r="I24" s="28">
        <v>246</v>
      </c>
      <c r="J24" s="28">
        <v>39</v>
      </c>
      <c r="K24" s="28">
        <v>34</v>
      </c>
    </row>
    <row r="25" spans="2:11" ht="15.75" customHeight="1" x14ac:dyDescent="0.15">
      <c r="B25" s="116"/>
      <c r="C25" s="160"/>
      <c r="D25" s="33">
        <v>100</v>
      </c>
      <c r="E25" s="49">
        <v>44.7</v>
      </c>
      <c r="F25" s="35">
        <v>26.9</v>
      </c>
      <c r="G25" s="35">
        <v>17.3</v>
      </c>
      <c r="H25" s="35">
        <v>2.2999999999999998</v>
      </c>
      <c r="I25" s="35">
        <v>14.7</v>
      </c>
      <c r="J25" s="35">
        <v>2.2999999999999998</v>
      </c>
      <c r="K25" s="35">
        <v>2</v>
      </c>
    </row>
    <row r="26" spans="2:11" ht="15.75" customHeight="1" x14ac:dyDescent="0.15">
      <c r="B26" s="116"/>
      <c r="C26" s="158" t="s">
        <v>436</v>
      </c>
      <c r="D26" s="16">
        <v>1492</v>
      </c>
      <c r="E26" s="46">
        <v>640</v>
      </c>
      <c r="F26" s="28">
        <v>414</v>
      </c>
      <c r="G26" s="28">
        <v>224</v>
      </c>
      <c r="H26" s="28">
        <v>37</v>
      </c>
      <c r="I26" s="28">
        <v>240</v>
      </c>
      <c r="J26" s="28">
        <v>40</v>
      </c>
      <c r="K26" s="28">
        <v>37</v>
      </c>
    </row>
    <row r="27" spans="2:11" ht="15.75" customHeight="1" x14ac:dyDescent="0.15">
      <c r="B27" s="118"/>
      <c r="C27" s="161"/>
      <c r="D27" s="18">
        <v>100</v>
      </c>
      <c r="E27" s="68">
        <v>42.9</v>
      </c>
      <c r="F27" s="11">
        <v>27.7</v>
      </c>
      <c r="G27" s="11">
        <v>15</v>
      </c>
      <c r="H27" s="11">
        <v>2.5</v>
      </c>
      <c r="I27" s="11">
        <v>16.100000000000001</v>
      </c>
      <c r="J27" s="11">
        <v>2.7</v>
      </c>
      <c r="K27" s="11">
        <v>2.5</v>
      </c>
    </row>
    <row r="28" spans="2:11" ht="15.75" customHeight="1" x14ac:dyDescent="0.15">
      <c r="B28" s="117" t="s">
        <v>478</v>
      </c>
      <c r="C28" s="115" t="s">
        <v>18</v>
      </c>
      <c r="D28" s="17">
        <v>704</v>
      </c>
      <c r="E28" s="69">
        <v>373</v>
      </c>
      <c r="F28" s="10">
        <v>130</v>
      </c>
      <c r="G28" s="10">
        <v>120</v>
      </c>
      <c r="H28" s="10">
        <v>18</v>
      </c>
      <c r="I28" s="10">
        <v>75</v>
      </c>
      <c r="J28" s="10">
        <v>17</v>
      </c>
      <c r="K28" s="10">
        <v>17</v>
      </c>
    </row>
    <row r="29" spans="2:11" ht="15.75" customHeight="1" x14ac:dyDescent="0.15">
      <c r="B29" s="116"/>
      <c r="C29" s="159"/>
      <c r="D29" s="33">
        <v>100</v>
      </c>
      <c r="E29" s="49">
        <v>53</v>
      </c>
      <c r="F29" s="35">
        <v>18.5</v>
      </c>
      <c r="G29" s="35">
        <v>17</v>
      </c>
      <c r="H29" s="35">
        <v>2.6</v>
      </c>
      <c r="I29" s="35">
        <v>10.7</v>
      </c>
      <c r="J29" s="35">
        <v>2.4</v>
      </c>
      <c r="K29" s="35">
        <v>2.4</v>
      </c>
    </row>
    <row r="30" spans="2:11" ht="15.75" customHeight="1" x14ac:dyDescent="0.15">
      <c r="B30" s="116"/>
      <c r="C30" s="158" t="s">
        <v>19</v>
      </c>
      <c r="D30" s="16">
        <v>931</v>
      </c>
      <c r="E30" s="46">
        <v>489</v>
      </c>
      <c r="F30" s="28">
        <v>172</v>
      </c>
      <c r="G30" s="28">
        <v>141</v>
      </c>
      <c r="H30" s="28">
        <v>14</v>
      </c>
      <c r="I30" s="28">
        <v>131</v>
      </c>
      <c r="J30" s="28">
        <v>23</v>
      </c>
      <c r="K30" s="28">
        <v>27</v>
      </c>
    </row>
    <row r="31" spans="2:11" ht="15.75" customHeight="1" x14ac:dyDescent="0.15">
      <c r="B31" s="116"/>
      <c r="C31" s="159"/>
      <c r="D31" s="33">
        <v>100</v>
      </c>
      <c r="E31" s="49">
        <v>52.5</v>
      </c>
      <c r="F31" s="35">
        <v>18.5</v>
      </c>
      <c r="G31" s="35">
        <v>15.1</v>
      </c>
      <c r="H31" s="35">
        <v>1.5</v>
      </c>
      <c r="I31" s="35">
        <v>14.1</v>
      </c>
      <c r="J31" s="35">
        <v>2.5</v>
      </c>
      <c r="K31" s="35">
        <v>2.9</v>
      </c>
    </row>
    <row r="32" spans="2:11" ht="15.75" customHeight="1" x14ac:dyDescent="0.15">
      <c r="B32" s="116"/>
      <c r="C32" s="160" t="s">
        <v>20</v>
      </c>
      <c r="D32" s="16">
        <v>1455</v>
      </c>
      <c r="E32" s="46">
        <v>674</v>
      </c>
      <c r="F32" s="28">
        <v>359</v>
      </c>
      <c r="G32" s="28">
        <v>225</v>
      </c>
      <c r="H32" s="28">
        <v>31</v>
      </c>
      <c r="I32" s="28">
        <v>236</v>
      </c>
      <c r="J32" s="28">
        <v>26</v>
      </c>
      <c r="K32" s="28">
        <v>26</v>
      </c>
    </row>
    <row r="33" spans="2:11" ht="15.75" customHeight="1" x14ac:dyDescent="0.15">
      <c r="B33" s="116"/>
      <c r="C33" s="160"/>
      <c r="D33" s="33">
        <v>100</v>
      </c>
      <c r="E33" s="49">
        <v>46.3</v>
      </c>
      <c r="F33" s="35">
        <v>24.7</v>
      </c>
      <c r="G33" s="35">
        <v>15.5</v>
      </c>
      <c r="H33" s="35">
        <v>2.1</v>
      </c>
      <c r="I33" s="35">
        <v>16.2</v>
      </c>
      <c r="J33" s="35">
        <v>1.8</v>
      </c>
      <c r="K33" s="35">
        <v>1.8</v>
      </c>
    </row>
    <row r="34" spans="2:11" ht="15.75" customHeight="1" x14ac:dyDescent="0.15">
      <c r="B34" s="116"/>
      <c r="C34" s="158" t="s">
        <v>21</v>
      </c>
      <c r="D34" s="16">
        <v>1102</v>
      </c>
      <c r="E34" s="46">
        <v>464</v>
      </c>
      <c r="F34" s="28">
        <v>312</v>
      </c>
      <c r="G34" s="28">
        <v>193</v>
      </c>
      <c r="H34" s="28">
        <v>13</v>
      </c>
      <c r="I34" s="28">
        <v>173</v>
      </c>
      <c r="J34" s="28">
        <v>31</v>
      </c>
      <c r="K34" s="28">
        <v>19</v>
      </c>
    </row>
    <row r="35" spans="2:11" ht="15.75" customHeight="1" x14ac:dyDescent="0.15">
      <c r="B35" s="116"/>
      <c r="C35" s="160"/>
      <c r="D35" s="33">
        <v>100</v>
      </c>
      <c r="E35" s="49">
        <v>42.1</v>
      </c>
      <c r="F35" s="35">
        <v>28.3</v>
      </c>
      <c r="G35" s="35">
        <v>17.5</v>
      </c>
      <c r="H35" s="35">
        <v>1.2</v>
      </c>
      <c r="I35" s="35">
        <v>15.7</v>
      </c>
      <c r="J35" s="35">
        <v>2.8</v>
      </c>
      <c r="K35" s="35">
        <v>1.7</v>
      </c>
    </row>
    <row r="36" spans="2:11" ht="15.75" customHeight="1" x14ac:dyDescent="0.15">
      <c r="B36" s="116"/>
      <c r="C36" s="158" t="s">
        <v>22</v>
      </c>
      <c r="D36" s="16">
        <v>564</v>
      </c>
      <c r="E36" s="46">
        <v>208</v>
      </c>
      <c r="F36" s="28">
        <v>198</v>
      </c>
      <c r="G36" s="28">
        <v>93</v>
      </c>
      <c r="H36" s="28">
        <v>17</v>
      </c>
      <c r="I36" s="28">
        <v>86</v>
      </c>
      <c r="J36" s="28">
        <v>18</v>
      </c>
      <c r="K36" s="28">
        <v>12</v>
      </c>
    </row>
    <row r="37" spans="2:11" ht="15.75" customHeight="1" x14ac:dyDescent="0.15">
      <c r="B37" s="116"/>
      <c r="C37" s="159"/>
      <c r="D37" s="33">
        <v>100</v>
      </c>
      <c r="E37" s="49">
        <v>36.9</v>
      </c>
      <c r="F37" s="35">
        <v>35.1</v>
      </c>
      <c r="G37" s="35">
        <v>16.5</v>
      </c>
      <c r="H37" s="35">
        <v>3</v>
      </c>
      <c r="I37" s="35">
        <v>15.2</v>
      </c>
      <c r="J37" s="35">
        <v>3.2</v>
      </c>
      <c r="K37" s="35">
        <v>2.1</v>
      </c>
    </row>
    <row r="38" spans="2:11" ht="15.75" customHeight="1" x14ac:dyDescent="0.15">
      <c r="B38" s="116"/>
      <c r="C38" s="158" t="s">
        <v>23</v>
      </c>
      <c r="D38" s="16">
        <v>345</v>
      </c>
      <c r="E38" s="46">
        <v>112</v>
      </c>
      <c r="F38" s="28">
        <v>124</v>
      </c>
      <c r="G38" s="28">
        <v>59</v>
      </c>
      <c r="H38" s="28">
        <v>14</v>
      </c>
      <c r="I38" s="28">
        <v>59</v>
      </c>
      <c r="J38" s="28">
        <v>9</v>
      </c>
      <c r="K38" s="28">
        <v>15</v>
      </c>
    </row>
    <row r="39" spans="2:11" ht="15.75" customHeight="1" x14ac:dyDescent="0.15">
      <c r="B39" s="116"/>
      <c r="C39" s="159"/>
      <c r="D39" s="33">
        <v>100</v>
      </c>
      <c r="E39" s="49">
        <v>32.5</v>
      </c>
      <c r="F39" s="35">
        <v>35.9</v>
      </c>
      <c r="G39" s="35">
        <v>17.100000000000001</v>
      </c>
      <c r="H39" s="35">
        <v>4.0999999999999996</v>
      </c>
      <c r="I39" s="35">
        <v>17.100000000000001</v>
      </c>
      <c r="J39" s="35">
        <v>2.6</v>
      </c>
      <c r="K39" s="35">
        <v>4.3</v>
      </c>
    </row>
    <row r="40" spans="2:11" ht="15.75" customHeight="1" x14ac:dyDescent="0.15">
      <c r="B40" s="116"/>
      <c r="C40" s="160" t="s">
        <v>24</v>
      </c>
      <c r="D40" s="16">
        <v>145</v>
      </c>
      <c r="E40" s="46">
        <v>48</v>
      </c>
      <c r="F40" s="28">
        <v>42</v>
      </c>
      <c r="G40" s="28">
        <v>19</v>
      </c>
      <c r="H40" s="28">
        <v>5</v>
      </c>
      <c r="I40" s="28">
        <v>28</v>
      </c>
      <c r="J40" s="28">
        <v>7</v>
      </c>
      <c r="K40" s="28">
        <v>3</v>
      </c>
    </row>
    <row r="41" spans="2:11" ht="15.75" customHeight="1" x14ac:dyDescent="0.15">
      <c r="B41" s="118"/>
      <c r="C41" s="161"/>
      <c r="D41" s="18">
        <v>100</v>
      </c>
      <c r="E41" s="68">
        <v>33.1</v>
      </c>
      <c r="F41" s="11">
        <v>29</v>
      </c>
      <c r="G41" s="11">
        <v>13.1</v>
      </c>
      <c r="H41" s="11">
        <v>3.4</v>
      </c>
      <c r="I41" s="11">
        <v>19.3</v>
      </c>
      <c r="J41" s="11">
        <v>4.8</v>
      </c>
      <c r="K41" s="11">
        <v>2.1</v>
      </c>
    </row>
    <row r="42" spans="2:11" ht="15.75" customHeight="1" x14ac:dyDescent="0.15">
      <c r="B42" s="117" t="s">
        <v>854</v>
      </c>
      <c r="C42" s="115" t="s">
        <v>868</v>
      </c>
      <c r="D42" s="17">
        <v>643</v>
      </c>
      <c r="E42" s="69">
        <v>350</v>
      </c>
      <c r="F42" s="10">
        <v>136</v>
      </c>
      <c r="G42" s="10">
        <v>88</v>
      </c>
      <c r="H42" s="10">
        <v>13</v>
      </c>
      <c r="I42" s="10">
        <v>74</v>
      </c>
      <c r="J42" s="10">
        <v>9</v>
      </c>
      <c r="K42" s="10">
        <v>13</v>
      </c>
    </row>
    <row r="43" spans="2:11" ht="15.75" customHeight="1" x14ac:dyDescent="0.15">
      <c r="B43" s="116"/>
      <c r="C43" s="159"/>
      <c r="D43" s="33">
        <v>100</v>
      </c>
      <c r="E43" s="49">
        <v>54.4</v>
      </c>
      <c r="F43" s="35">
        <v>21.2</v>
      </c>
      <c r="G43" s="35">
        <v>13.7</v>
      </c>
      <c r="H43" s="35">
        <v>2</v>
      </c>
      <c r="I43" s="35">
        <v>11.5</v>
      </c>
      <c r="J43" s="35">
        <v>1.4</v>
      </c>
      <c r="K43" s="35">
        <v>2</v>
      </c>
    </row>
    <row r="44" spans="2:11" ht="15.75" customHeight="1" x14ac:dyDescent="0.15">
      <c r="B44" s="116"/>
      <c r="C44" s="167" t="s">
        <v>181</v>
      </c>
      <c r="D44" s="16">
        <v>2565</v>
      </c>
      <c r="E44" s="46">
        <v>1111</v>
      </c>
      <c r="F44" s="28">
        <v>706</v>
      </c>
      <c r="G44" s="28">
        <v>409</v>
      </c>
      <c r="H44" s="28">
        <v>62</v>
      </c>
      <c r="I44" s="28">
        <v>432</v>
      </c>
      <c r="J44" s="28">
        <v>43</v>
      </c>
      <c r="K44" s="28">
        <v>35</v>
      </c>
    </row>
    <row r="45" spans="2:11" ht="15.75" customHeight="1" x14ac:dyDescent="0.15">
      <c r="B45" s="116"/>
      <c r="C45" s="168"/>
      <c r="D45" s="33">
        <v>100</v>
      </c>
      <c r="E45" s="49">
        <v>43.3</v>
      </c>
      <c r="F45" s="35">
        <v>27.5</v>
      </c>
      <c r="G45" s="35">
        <v>15.9</v>
      </c>
      <c r="H45" s="35">
        <v>2.4</v>
      </c>
      <c r="I45" s="35">
        <v>16.8</v>
      </c>
      <c r="J45" s="35">
        <v>1.7</v>
      </c>
      <c r="K45" s="35">
        <v>1.4</v>
      </c>
    </row>
    <row r="46" spans="2:11" ht="15.75" customHeight="1" x14ac:dyDescent="0.15">
      <c r="B46" s="116"/>
      <c r="C46" s="169" t="s">
        <v>852</v>
      </c>
      <c r="D46" s="16">
        <v>515</v>
      </c>
      <c r="E46" s="46">
        <v>240</v>
      </c>
      <c r="F46" s="28">
        <v>106</v>
      </c>
      <c r="G46" s="28">
        <v>108</v>
      </c>
      <c r="H46" s="28">
        <v>6</v>
      </c>
      <c r="I46" s="28">
        <v>78</v>
      </c>
      <c r="J46" s="28">
        <v>13</v>
      </c>
      <c r="K46" s="28">
        <v>9</v>
      </c>
    </row>
    <row r="47" spans="2:11" ht="15.75" customHeight="1" x14ac:dyDescent="0.15">
      <c r="B47" s="116"/>
      <c r="C47" s="169"/>
      <c r="D47" s="33">
        <v>100</v>
      </c>
      <c r="E47" s="49">
        <v>46.6</v>
      </c>
      <c r="F47" s="35">
        <v>20.6</v>
      </c>
      <c r="G47" s="35">
        <v>21</v>
      </c>
      <c r="H47" s="35">
        <v>1.2</v>
      </c>
      <c r="I47" s="35">
        <v>15.1</v>
      </c>
      <c r="J47" s="35">
        <v>2.5</v>
      </c>
      <c r="K47" s="35">
        <v>1.7</v>
      </c>
    </row>
    <row r="48" spans="2:11" ht="15.75" customHeight="1" x14ac:dyDescent="0.15">
      <c r="B48" s="116"/>
      <c r="C48" s="158" t="s">
        <v>43</v>
      </c>
      <c r="D48" s="16">
        <v>926</v>
      </c>
      <c r="E48" s="46">
        <v>402</v>
      </c>
      <c r="F48" s="28">
        <v>259</v>
      </c>
      <c r="G48" s="28">
        <v>160</v>
      </c>
      <c r="H48" s="28">
        <v>18</v>
      </c>
      <c r="I48" s="28">
        <v>139</v>
      </c>
      <c r="J48" s="28">
        <v>29</v>
      </c>
      <c r="K48" s="28">
        <v>15</v>
      </c>
    </row>
    <row r="49" spans="2:11" ht="15.75" customHeight="1" x14ac:dyDescent="0.15">
      <c r="B49" s="116"/>
      <c r="C49" s="160"/>
      <c r="D49" s="33">
        <v>100</v>
      </c>
      <c r="E49" s="49">
        <v>43.4</v>
      </c>
      <c r="F49" s="35">
        <v>28</v>
      </c>
      <c r="G49" s="35">
        <v>17.3</v>
      </c>
      <c r="H49" s="35">
        <v>1.9</v>
      </c>
      <c r="I49" s="35">
        <v>15</v>
      </c>
      <c r="J49" s="35">
        <v>3.1</v>
      </c>
      <c r="K49" s="35">
        <v>1.6</v>
      </c>
    </row>
    <row r="50" spans="2:11" ht="15.75" customHeight="1" x14ac:dyDescent="0.15">
      <c r="B50" s="116"/>
      <c r="C50" s="158" t="s">
        <v>44</v>
      </c>
      <c r="D50" s="16">
        <v>261</v>
      </c>
      <c r="E50" s="46">
        <v>131</v>
      </c>
      <c r="F50" s="28">
        <v>56</v>
      </c>
      <c r="G50" s="28">
        <v>31</v>
      </c>
      <c r="H50" s="28">
        <v>6</v>
      </c>
      <c r="I50" s="28">
        <v>31</v>
      </c>
      <c r="J50" s="28">
        <v>21</v>
      </c>
      <c r="K50" s="28">
        <v>4</v>
      </c>
    </row>
    <row r="51" spans="2:11" ht="15.75" customHeight="1" x14ac:dyDescent="0.15">
      <c r="B51" s="118"/>
      <c r="C51" s="161"/>
      <c r="D51" s="18">
        <v>100</v>
      </c>
      <c r="E51" s="68">
        <v>50.2</v>
      </c>
      <c r="F51" s="11">
        <v>21.5</v>
      </c>
      <c r="G51" s="11">
        <v>11.9</v>
      </c>
      <c r="H51" s="11">
        <v>2.2999999999999998</v>
      </c>
      <c r="I51" s="11">
        <v>11.9</v>
      </c>
      <c r="J51" s="11">
        <v>8</v>
      </c>
      <c r="K51" s="11">
        <v>1.5</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K9">
    <cfRule type="top10" dxfId="406" priority="1837" rank="1"/>
  </conditionalFormatting>
  <conditionalFormatting sqref="E51:K51">
    <cfRule type="top10" dxfId="405" priority="1838" rank="1"/>
  </conditionalFormatting>
  <conditionalFormatting sqref="E11:K11">
    <cfRule type="top10" dxfId="404" priority="1839" rank="1"/>
  </conditionalFormatting>
  <conditionalFormatting sqref="E13:K13">
    <cfRule type="top10" dxfId="403" priority="1840" rank="1"/>
  </conditionalFormatting>
  <conditionalFormatting sqref="E15:K15">
    <cfRule type="top10" dxfId="402" priority="1841" rank="1"/>
  </conditionalFormatting>
  <conditionalFormatting sqref="E17:K17">
    <cfRule type="top10" dxfId="401" priority="1842" rank="1"/>
  </conditionalFormatting>
  <conditionalFormatting sqref="E19:K19">
    <cfRule type="top10" dxfId="400" priority="1843" rank="1"/>
  </conditionalFormatting>
  <conditionalFormatting sqref="E21:K21">
    <cfRule type="top10" dxfId="399" priority="1844" rank="1"/>
  </conditionalFormatting>
  <conditionalFormatting sqref="E23:K23">
    <cfRule type="top10" dxfId="398" priority="1845" rank="1"/>
  </conditionalFormatting>
  <conditionalFormatting sqref="E25:K25">
    <cfRule type="top10" dxfId="397" priority="1846" rank="1"/>
  </conditionalFormatting>
  <conditionalFormatting sqref="E27:K27">
    <cfRule type="top10" dxfId="396" priority="1847" rank="1"/>
  </conditionalFormatting>
  <conditionalFormatting sqref="E29:K29">
    <cfRule type="top10" dxfId="395" priority="1848" rank="1"/>
  </conditionalFormatting>
  <conditionalFormatting sqref="E31:K31">
    <cfRule type="top10" dxfId="394" priority="1849" rank="1"/>
  </conditionalFormatting>
  <conditionalFormatting sqref="E33:K33">
    <cfRule type="top10" dxfId="393" priority="1850" rank="1"/>
  </conditionalFormatting>
  <conditionalFormatting sqref="E35:K35">
    <cfRule type="top10" dxfId="392" priority="1851" rank="1"/>
  </conditionalFormatting>
  <conditionalFormatting sqref="E37:K37">
    <cfRule type="top10" dxfId="391" priority="1852" rank="1"/>
  </conditionalFormatting>
  <conditionalFormatting sqref="E39:K39">
    <cfRule type="top10" dxfId="390" priority="1853" rank="1"/>
  </conditionalFormatting>
  <conditionalFormatting sqref="E41:K41">
    <cfRule type="top10" dxfId="389" priority="1854" rank="1"/>
  </conditionalFormatting>
  <conditionalFormatting sqref="E43:K43">
    <cfRule type="top10" dxfId="388" priority="1855" rank="1"/>
  </conditionalFormatting>
  <conditionalFormatting sqref="E45:K45">
    <cfRule type="top10" dxfId="387" priority="1856" rank="1"/>
  </conditionalFormatting>
  <conditionalFormatting sqref="E47:K47">
    <cfRule type="top10" dxfId="386" priority="1857" rank="1"/>
  </conditionalFormatting>
  <conditionalFormatting sqref="E49:K49">
    <cfRule type="top10" dxfId="385" priority="1858" rank="1"/>
  </conditionalFormatting>
  <pageMargins left="0.7" right="0.7" top="0.75" bottom="0.75" header="0.3" footer="0.3"/>
  <pageSetup paperSize="9" scale="59" orientation="landscape" r:id="rId1"/>
  <headerFooter>
    <oddFooter>&amp;C&amp;P</oddFooter>
  </headerFooter>
</worksheet>
</file>

<file path=xl/worksheets/sheet2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51"/>
  <sheetViews>
    <sheetView showGridLines="0" topLeftCell="A22"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6" ht="15.75" customHeight="1" x14ac:dyDescent="0.15">
      <c r="B2" s="1" t="s">
        <v>880</v>
      </c>
    </row>
    <row r="3" spans="2:16" ht="15.75" customHeight="1" x14ac:dyDescent="0.15">
      <c r="B3" s="1" t="s">
        <v>786</v>
      </c>
    </row>
    <row r="4" spans="2:16" ht="15.75" customHeight="1" x14ac:dyDescent="0.15">
      <c r="B4" s="1" t="s">
        <v>798</v>
      </c>
    </row>
    <row r="5" spans="2:16" ht="15.75" customHeight="1" x14ac:dyDescent="0.15">
      <c r="B5" s="1" t="s">
        <v>882</v>
      </c>
    </row>
    <row r="6" spans="2:16" ht="4.5" customHeight="1" x14ac:dyDescent="0.15">
      <c r="B6" s="12"/>
      <c r="C6" s="6"/>
      <c r="D6" s="15"/>
      <c r="E6" s="73"/>
      <c r="F6" s="13"/>
      <c r="G6" s="13"/>
      <c r="H6" s="13"/>
      <c r="I6" s="13"/>
      <c r="J6" s="13"/>
      <c r="K6" s="13"/>
      <c r="L6" s="13"/>
      <c r="M6" s="13"/>
      <c r="N6" s="13"/>
      <c r="O6" s="13"/>
      <c r="P6" s="13"/>
    </row>
    <row r="7" spans="2:16" s="2" customFormat="1" ht="118.5" customHeight="1" thickBot="1" x14ac:dyDescent="0.2">
      <c r="B7" s="25"/>
      <c r="C7" s="5" t="s">
        <v>427</v>
      </c>
      <c r="D7" s="19" t="s">
        <v>52</v>
      </c>
      <c r="E7" s="22" t="s">
        <v>869</v>
      </c>
      <c r="F7" s="23" t="s">
        <v>136</v>
      </c>
      <c r="G7" s="23" t="s">
        <v>137</v>
      </c>
      <c r="H7" s="23" t="s">
        <v>138</v>
      </c>
      <c r="I7" s="23" t="s">
        <v>139</v>
      </c>
      <c r="J7" s="23" t="s">
        <v>140</v>
      </c>
      <c r="K7" s="23" t="s">
        <v>141</v>
      </c>
      <c r="L7" s="23" t="s">
        <v>142</v>
      </c>
      <c r="M7" s="23" t="s">
        <v>44</v>
      </c>
      <c r="N7" s="23" t="s">
        <v>143</v>
      </c>
      <c r="O7" s="23" t="s">
        <v>17</v>
      </c>
      <c r="P7" s="23" t="s">
        <v>53</v>
      </c>
    </row>
    <row r="8" spans="2:16" ht="15.75" customHeight="1" thickTop="1" x14ac:dyDescent="0.15">
      <c r="B8" s="108" t="s">
        <v>428</v>
      </c>
      <c r="C8" s="109"/>
      <c r="D8" s="16">
        <v>5305</v>
      </c>
      <c r="E8" s="46">
        <v>924</v>
      </c>
      <c r="F8" s="28">
        <v>1317</v>
      </c>
      <c r="G8" s="28">
        <v>1254</v>
      </c>
      <c r="H8" s="28">
        <v>989</v>
      </c>
      <c r="I8" s="28">
        <v>291</v>
      </c>
      <c r="J8" s="28">
        <v>606</v>
      </c>
      <c r="K8" s="28">
        <v>409</v>
      </c>
      <c r="L8" s="28">
        <v>1028</v>
      </c>
      <c r="M8" s="28">
        <v>105</v>
      </c>
      <c r="N8" s="28">
        <v>1077</v>
      </c>
      <c r="O8" s="28">
        <v>495</v>
      </c>
      <c r="P8" s="28">
        <v>257</v>
      </c>
    </row>
    <row r="9" spans="2:16" ht="15.75" customHeight="1" x14ac:dyDescent="0.15">
      <c r="B9" s="110"/>
      <c r="C9" s="109"/>
      <c r="D9" s="71">
        <v>100</v>
      </c>
      <c r="E9" s="70">
        <v>17.399999999999999</v>
      </c>
      <c r="F9" s="36">
        <v>24.8</v>
      </c>
      <c r="G9" s="36">
        <v>23.6</v>
      </c>
      <c r="H9" s="36">
        <v>18.600000000000001</v>
      </c>
      <c r="I9" s="36">
        <v>5.5</v>
      </c>
      <c r="J9" s="36">
        <v>11.4</v>
      </c>
      <c r="K9" s="36">
        <v>7.7</v>
      </c>
      <c r="L9" s="36">
        <v>19.399999999999999</v>
      </c>
      <c r="M9" s="36">
        <v>2</v>
      </c>
      <c r="N9" s="36">
        <v>20.3</v>
      </c>
      <c r="O9" s="36">
        <v>9.3000000000000007</v>
      </c>
      <c r="P9" s="36">
        <v>4.8</v>
      </c>
    </row>
    <row r="10" spans="2:16" ht="15.75" customHeight="1" x14ac:dyDescent="0.15">
      <c r="B10" s="117" t="s">
        <v>429</v>
      </c>
      <c r="C10" s="115" t="s">
        <v>2</v>
      </c>
      <c r="D10" s="17">
        <v>1310</v>
      </c>
      <c r="E10" s="69">
        <v>219</v>
      </c>
      <c r="F10" s="10">
        <v>313</v>
      </c>
      <c r="G10" s="10">
        <v>292</v>
      </c>
      <c r="H10" s="10">
        <v>232</v>
      </c>
      <c r="I10" s="10">
        <v>71</v>
      </c>
      <c r="J10" s="10">
        <v>157</v>
      </c>
      <c r="K10" s="10">
        <v>85</v>
      </c>
      <c r="L10" s="10">
        <v>246</v>
      </c>
      <c r="M10" s="10">
        <v>28</v>
      </c>
      <c r="N10" s="10">
        <v>269</v>
      </c>
      <c r="O10" s="10">
        <v>125</v>
      </c>
      <c r="P10" s="10">
        <v>85</v>
      </c>
    </row>
    <row r="11" spans="2:16" ht="15.75" customHeight="1" x14ac:dyDescent="0.15">
      <c r="B11" s="116"/>
      <c r="C11" s="160"/>
      <c r="D11" s="33">
        <v>100</v>
      </c>
      <c r="E11" s="49">
        <v>16.7</v>
      </c>
      <c r="F11" s="35">
        <v>23.9</v>
      </c>
      <c r="G11" s="35">
        <v>22.3</v>
      </c>
      <c r="H11" s="35">
        <v>17.7</v>
      </c>
      <c r="I11" s="35">
        <v>5.4</v>
      </c>
      <c r="J11" s="35">
        <v>12</v>
      </c>
      <c r="K11" s="35">
        <v>6.5</v>
      </c>
      <c r="L11" s="35">
        <v>18.8</v>
      </c>
      <c r="M11" s="35">
        <v>2.1</v>
      </c>
      <c r="N11" s="35">
        <v>20.5</v>
      </c>
      <c r="O11" s="35">
        <v>9.5</v>
      </c>
      <c r="P11" s="35">
        <v>6.5</v>
      </c>
    </row>
    <row r="12" spans="2:16" ht="15.75" customHeight="1" x14ac:dyDescent="0.15">
      <c r="B12" s="116"/>
      <c r="C12" s="158" t="s">
        <v>3</v>
      </c>
      <c r="D12" s="16">
        <v>3960</v>
      </c>
      <c r="E12" s="46">
        <v>702</v>
      </c>
      <c r="F12" s="28">
        <v>992</v>
      </c>
      <c r="G12" s="28">
        <v>956</v>
      </c>
      <c r="H12" s="28">
        <v>746</v>
      </c>
      <c r="I12" s="28">
        <v>218</v>
      </c>
      <c r="J12" s="28">
        <v>445</v>
      </c>
      <c r="K12" s="28">
        <v>319</v>
      </c>
      <c r="L12" s="28">
        <v>774</v>
      </c>
      <c r="M12" s="28">
        <v>77</v>
      </c>
      <c r="N12" s="28">
        <v>802</v>
      </c>
      <c r="O12" s="28">
        <v>364</v>
      </c>
      <c r="P12" s="28">
        <v>172</v>
      </c>
    </row>
    <row r="13" spans="2:16" ht="15.75" customHeight="1" x14ac:dyDescent="0.15">
      <c r="B13" s="118"/>
      <c r="C13" s="161"/>
      <c r="D13" s="18">
        <v>100</v>
      </c>
      <c r="E13" s="68">
        <v>17.7</v>
      </c>
      <c r="F13" s="11">
        <v>25.1</v>
      </c>
      <c r="G13" s="11">
        <v>24.1</v>
      </c>
      <c r="H13" s="11">
        <v>18.8</v>
      </c>
      <c r="I13" s="11">
        <v>5.5</v>
      </c>
      <c r="J13" s="11">
        <v>11.2</v>
      </c>
      <c r="K13" s="11">
        <v>8.1</v>
      </c>
      <c r="L13" s="11">
        <v>19.5</v>
      </c>
      <c r="M13" s="11">
        <v>1.9</v>
      </c>
      <c r="N13" s="11">
        <v>20.3</v>
      </c>
      <c r="O13" s="11">
        <v>9.1999999999999993</v>
      </c>
      <c r="P13" s="11">
        <v>4.3</v>
      </c>
    </row>
    <row r="14" spans="2:16" ht="15.75" customHeight="1" x14ac:dyDescent="0.15">
      <c r="B14" s="117" t="s">
        <v>4</v>
      </c>
      <c r="C14" s="115" t="s">
        <v>430</v>
      </c>
      <c r="D14" s="17">
        <v>149</v>
      </c>
      <c r="E14" s="69">
        <v>26</v>
      </c>
      <c r="F14" s="10">
        <v>43</v>
      </c>
      <c r="G14" s="10">
        <v>41</v>
      </c>
      <c r="H14" s="10">
        <v>33</v>
      </c>
      <c r="I14" s="10">
        <v>12</v>
      </c>
      <c r="J14" s="10">
        <v>18</v>
      </c>
      <c r="K14" s="10">
        <v>11</v>
      </c>
      <c r="L14" s="10">
        <v>34</v>
      </c>
      <c r="M14" s="10">
        <v>4</v>
      </c>
      <c r="N14" s="10">
        <v>26</v>
      </c>
      <c r="O14" s="10">
        <v>12</v>
      </c>
      <c r="P14" s="10">
        <v>8</v>
      </c>
    </row>
    <row r="15" spans="2:16" ht="15.75" customHeight="1" x14ac:dyDescent="0.15">
      <c r="B15" s="116"/>
      <c r="C15" s="160"/>
      <c r="D15" s="33">
        <v>100</v>
      </c>
      <c r="E15" s="49">
        <v>17.399999999999999</v>
      </c>
      <c r="F15" s="35">
        <v>28.9</v>
      </c>
      <c r="G15" s="35">
        <v>27.5</v>
      </c>
      <c r="H15" s="35">
        <v>22.1</v>
      </c>
      <c r="I15" s="35">
        <v>8.1</v>
      </c>
      <c r="J15" s="35">
        <v>12.1</v>
      </c>
      <c r="K15" s="35">
        <v>7.4</v>
      </c>
      <c r="L15" s="35">
        <v>22.8</v>
      </c>
      <c r="M15" s="35">
        <v>2.7</v>
      </c>
      <c r="N15" s="35">
        <v>17.399999999999999</v>
      </c>
      <c r="O15" s="35">
        <v>8.1</v>
      </c>
      <c r="P15" s="35">
        <v>5.4</v>
      </c>
    </row>
    <row r="16" spans="2:16" ht="15.75" customHeight="1" x14ac:dyDescent="0.15">
      <c r="B16" s="116"/>
      <c r="C16" s="158" t="s">
        <v>431</v>
      </c>
      <c r="D16" s="16">
        <v>184</v>
      </c>
      <c r="E16" s="46">
        <v>42</v>
      </c>
      <c r="F16" s="28">
        <v>27</v>
      </c>
      <c r="G16" s="28">
        <v>31</v>
      </c>
      <c r="H16" s="28">
        <v>28</v>
      </c>
      <c r="I16" s="28">
        <v>9</v>
      </c>
      <c r="J16" s="28">
        <v>21</v>
      </c>
      <c r="K16" s="28">
        <v>11</v>
      </c>
      <c r="L16" s="28">
        <v>31</v>
      </c>
      <c r="M16" s="28">
        <v>2</v>
      </c>
      <c r="N16" s="28">
        <v>43</v>
      </c>
      <c r="O16" s="28">
        <v>19</v>
      </c>
      <c r="P16" s="28">
        <v>10</v>
      </c>
    </row>
    <row r="17" spans="2:16" ht="15.75" customHeight="1" x14ac:dyDescent="0.15">
      <c r="B17" s="116"/>
      <c r="C17" s="160"/>
      <c r="D17" s="33">
        <v>100</v>
      </c>
      <c r="E17" s="49">
        <v>22.8</v>
      </c>
      <c r="F17" s="35">
        <v>14.7</v>
      </c>
      <c r="G17" s="35">
        <v>16.8</v>
      </c>
      <c r="H17" s="35">
        <v>15.2</v>
      </c>
      <c r="I17" s="35">
        <v>4.9000000000000004</v>
      </c>
      <c r="J17" s="35">
        <v>11.4</v>
      </c>
      <c r="K17" s="35">
        <v>6</v>
      </c>
      <c r="L17" s="35">
        <v>16.8</v>
      </c>
      <c r="M17" s="35">
        <v>1.1000000000000001</v>
      </c>
      <c r="N17" s="35">
        <v>23.4</v>
      </c>
      <c r="O17" s="35">
        <v>10.3</v>
      </c>
      <c r="P17" s="35">
        <v>5.4</v>
      </c>
    </row>
    <row r="18" spans="2:16" ht="15.75" customHeight="1" x14ac:dyDescent="0.15">
      <c r="B18" s="116"/>
      <c r="C18" s="158" t="s">
        <v>432</v>
      </c>
      <c r="D18" s="16">
        <v>247</v>
      </c>
      <c r="E18" s="46">
        <v>34</v>
      </c>
      <c r="F18" s="28">
        <v>53</v>
      </c>
      <c r="G18" s="28">
        <v>54</v>
      </c>
      <c r="H18" s="28">
        <v>47</v>
      </c>
      <c r="I18" s="28">
        <v>14</v>
      </c>
      <c r="J18" s="28">
        <v>34</v>
      </c>
      <c r="K18" s="28">
        <v>17</v>
      </c>
      <c r="L18" s="28">
        <v>61</v>
      </c>
      <c r="M18" s="28">
        <v>6</v>
      </c>
      <c r="N18" s="28">
        <v>54</v>
      </c>
      <c r="O18" s="28">
        <v>33</v>
      </c>
      <c r="P18" s="28">
        <v>18</v>
      </c>
    </row>
    <row r="19" spans="2:16" ht="15.75" customHeight="1" x14ac:dyDescent="0.15">
      <c r="B19" s="116"/>
      <c r="C19" s="160"/>
      <c r="D19" s="33">
        <v>100</v>
      </c>
      <c r="E19" s="49">
        <v>13.8</v>
      </c>
      <c r="F19" s="35">
        <v>21.5</v>
      </c>
      <c r="G19" s="35">
        <v>21.9</v>
      </c>
      <c r="H19" s="35">
        <v>19</v>
      </c>
      <c r="I19" s="35">
        <v>5.7</v>
      </c>
      <c r="J19" s="35">
        <v>13.8</v>
      </c>
      <c r="K19" s="35">
        <v>6.9</v>
      </c>
      <c r="L19" s="35">
        <v>24.7</v>
      </c>
      <c r="M19" s="35">
        <v>2.4</v>
      </c>
      <c r="N19" s="35">
        <v>21.9</v>
      </c>
      <c r="O19" s="35">
        <v>13.4</v>
      </c>
      <c r="P19" s="35">
        <v>7.3</v>
      </c>
    </row>
    <row r="20" spans="2:16" ht="15.75" customHeight="1" x14ac:dyDescent="0.15">
      <c r="B20" s="116"/>
      <c r="C20" s="158" t="s">
        <v>433</v>
      </c>
      <c r="D20" s="16">
        <v>454</v>
      </c>
      <c r="E20" s="46">
        <v>85</v>
      </c>
      <c r="F20" s="28">
        <v>99</v>
      </c>
      <c r="G20" s="28">
        <v>118</v>
      </c>
      <c r="H20" s="28">
        <v>87</v>
      </c>
      <c r="I20" s="28">
        <v>24</v>
      </c>
      <c r="J20" s="28">
        <v>47</v>
      </c>
      <c r="K20" s="28">
        <v>34</v>
      </c>
      <c r="L20" s="28">
        <v>82</v>
      </c>
      <c r="M20" s="28">
        <v>8</v>
      </c>
      <c r="N20" s="28">
        <v>88</v>
      </c>
      <c r="O20" s="28">
        <v>46</v>
      </c>
      <c r="P20" s="28">
        <v>27</v>
      </c>
    </row>
    <row r="21" spans="2:16" ht="15.75" customHeight="1" x14ac:dyDescent="0.15">
      <c r="B21" s="116"/>
      <c r="C21" s="160"/>
      <c r="D21" s="33">
        <v>100</v>
      </c>
      <c r="E21" s="49">
        <v>18.7</v>
      </c>
      <c r="F21" s="35">
        <v>21.8</v>
      </c>
      <c r="G21" s="35">
        <v>26</v>
      </c>
      <c r="H21" s="35">
        <v>19.2</v>
      </c>
      <c r="I21" s="35">
        <v>5.3</v>
      </c>
      <c r="J21" s="35">
        <v>10.4</v>
      </c>
      <c r="K21" s="35">
        <v>7.5</v>
      </c>
      <c r="L21" s="35">
        <v>18.100000000000001</v>
      </c>
      <c r="M21" s="35">
        <v>1.8</v>
      </c>
      <c r="N21" s="35">
        <v>19.399999999999999</v>
      </c>
      <c r="O21" s="35">
        <v>10.1</v>
      </c>
      <c r="P21" s="35">
        <v>5.9</v>
      </c>
    </row>
    <row r="22" spans="2:16" ht="15.75" customHeight="1" x14ac:dyDescent="0.15">
      <c r="B22" s="116"/>
      <c r="C22" s="158" t="s">
        <v>434</v>
      </c>
      <c r="D22" s="16">
        <v>1021</v>
      </c>
      <c r="E22" s="46">
        <v>152</v>
      </c>
      <c r="F22" s="28">
        <v>302</v>
      </c>
      <c r="G22" s="28">
        <v>259</v>
      </c>
      <c r="H22" s="28">
        <v>201</v>
      </c>
      <c r="I22" s="28">
        <v>83</v>
      </c>
      <c r="J22" s="28">
        <v>126</v>
      </c>
      <c r="K22" s="28">
        <v>102</v>
      </c>
      <c r="L22" s="28">
        <v>241</v>
      </c>
      <c r="M22" s="28">
        <v>17</v>
      </c>
      <c r="N22" s="28">
        <v>198</v>
      </c>
      <c r="O22" s="28">
        <v>100</v>
      </c>
      <c r="P22" s="28">
        <v>44</v>
      </c>
    </row>
    <row r="23" spans="2:16" ht="15.75" customHeight="1" x14ac:dyDescent="0.15">
      <c r="B23" s="116"/>
      <c r="C23" s="159"/>
      <c r="D23" s="33">
        <v>100</v>
      </c>
      <c r="E23" s="49">
        <v>14.9</v>
      </c>
      <c r="F23" s="35">
        <v>29.6</v>
      </c>
      <c r="G23" s="35">
        <v>25.4</v>
      </c>
      <c r="H23" s="35">
        <v>19.7</v>
      </c>
      <c r="I23" s="35">
        <v>8.1</v>
      </c>
      <c r="J23" s="35">
        <v>12.3</v>
      </c>
      <c r="K23" s="35">
        <v>10</v>
      </c>
      <c r="L23" s="35">
        <v>23.6</v>
      </c>
      <c r="M23" s="35">
        <v>1.7</v>
      </c>
      <c r="N23" s="35">
        <v>19.399999999999999</v>
      </c>
      <c r="O23" s="35">
        <v>9.8000000000000007</v>
      </c>
      <c r="P23" s="35">
        <v>4.3</v>
      </c>
    </row>
    <row r="24" spans="2:16" ht="15.75" customHeight="1" x14ac:dyDescent="0.15">
      <c r="B24" s="116"/>
      <c r="C24" s="160" t="s">
        <v>435</v>
      </c>
      <c r="D24" s="16">
        <v>1668</v>
      </c>
      <c r="E24" s="46">
        <v>270</v>
      </c>
      <c r="F24" s="28">
        <v>451</v>
      </c>
      <c r="G24" s="28">
        <v>432</v>
      </c>
      <c r="H24" s="28">
        <v>321</v>
      </c>
      <c r="I24" s="28">
        <v>82</v>
      </c>
      <c r="J24" s="28">
        <v>213</v>
      </c>
      <c r="K24" s="28">
        <v>131</v>
      </c>
      <c r="L24" s="28">
        <v>308</v>
      </c>
      <c r="M24" s="28">
        <v>29</v>
      </c>
      <c r="N24" s="28">
        <v>323</v>
      </c>
      <c r="O24" s="28">
        <v>143</v>
      </c>
      <c r="P24" s="28">
        <v>75</v>
      </c>
    </row>
    <row r="25" spans="2:16" ht="15.75" customHeight="1" x14ac:dyDescent="0.15">
      <c r="B25" s="116"/>
      <c r="C25" s="160"/>
      <c r="D25" s="33">
        <v>100</v>
      </c>
      <c r="E25" s="49">
        <v>16.2</v>
      </c>
      <c r="F25" s="35">
        <v>27</v>
      </c>
      <c r="G25" s="35">
        <v>25.9</v>
      </c>
      <c r="H25" s="35">
        <v>19.2</v>
      </c>
      <c r="I25" s="35">
        <v>4.9000000000000004</v>
      </c>
      <c r="J25" s="35">
        <v>12.8</v>
      </c>
      <c r="K25" s="35">
        <v>7.9</v>
      </c>
      <c r="L25" s="35">
        <v>18.5</v>
      </c>
      <c r="M25" s="35">
        <v>1.7</v>
      </c>
      <c r="N25" s="35">
        <v>19.399999999999999</v>
      </c>
      <c r="O25" s="35">
        <v>8.6</v>
      </c>
      <c r="P25" s="35">
        <v>4.5</v>
      </c>
    </row>
    <row r="26" spans="2:16" ht="15.75" customHeight="1" x14ac:dyDescent="0.15">
      <c r="B26" s="116"/>
      <c r="C26" s="158" t="s">
        <v>436</v>
      </c>
      <c r="D26" s="16">
        <v>1492</v>
      </c>
      <c r="E26" s="46">
        <v>304</v>
      </c>
      <c r="F26" s="28">
        <v>319</v>
      </c>
      <c r="G26" s="28">
        <v>304</v>
      </c>
      <c r="H26" s="28">
        <v>251</v>
      </c>
      <c r="I26" s="28">
        <v>61</v>
      </c>
      <c r="J26" s="28">
        <v>138</v>
      </c>
      <c r="K26" s="28">
        <v>96</v>
      </c>
      <c r="L26" s="28">
        <v>256</v>
      </c>
      <c r="M26" s="28">
        <v>39</v>
      </c>
      <c r="N26" s="28">
        <v>323</v>
      </c>
      <c r="O26" s="28">
        <v>130</v>
      </c>
      <c r="P26" s="28">
        <v>74</v>
      </c>
    </row>
    <row r="27" spans="2:16" ht="15.75" customHeight="1" x14ac:dyDescent="0.15">
      <c r="B27" s="118"/>
      <c r="C27" s="161"/>
      <c r="D27" s="18">
        <v>100</v>
      </c>
      <c r="E27" s="68">
        <v>20.399999999999999</v>
      </c>
      <c r="F27" s="11">
        <v>21.4</v>
      </c>
      <c r="G27" s="11">
        <v>20.399999999999999</v>
      </c>
      <c r="H27" s="11">
        <v>16.8</v>
      </c>
      <c r="I27" s="11">
        <v>4.0999999999999996</v>
      </c>
      <c r="J27" s="11">
        <v>9.1999999999999993</v>
      </c>
      <c r="K27" s="11">
        <v>6.4</v>
      </c>
      <c r="L27" s="11">
        <v>17.2</v>
      </c>
      <c r="M27" s="11">
        <v>2.6</v>
      </c>
      <c r="N27" s="11">
        <v>21.6</v>
      </c>
      <c r="O27" s="11">
        <v>8.6999999999999993</v>
      </c>
      <c r="P27" s="11">
        <v>5</v>
      </c>
    </row>
    <row r="28" spans="2:16" ht="15.75" customHeight="1" x14ac:dyDescent="0.15">
      <c r="B28" s="117" t="s">
        <v>478</v>
      </c>
      <c r="C28" s="115" t="s">
        <v>18</v>
      </c>
      <c r="D28" s="17">
        <v>704</v>
      </c>
      <c r="E28" s="69">
        <v>110</v>
      </c>
      <c r="F28" s="10">
        <v>166</v>
      </c>
      <c r="G28" s="10">
        <v>160</v>
      </c>
      <c r="H28" s="10">
        <v>120</v>
      </c>
      <c r="I28" s="10">
        <v>31</v>
      </c>
      <c r="J28" s="10">
        <v>70</v>
      </c>
      <c r="K28" s="10">
        <v>53</v>
      </c>
      <c r="L28" s="10">
        <v>98</v>
      </c>
      <c r="M28" s="10">
        <v>9</v>
      </c>
      <c r="N28" s="10">
        <v>162</v>
      </c>
      <c r="O28" s="10">
        <v>82</v>
      </c>
      <c r="P28" s="10">
        <v>42</v>
      </c>
    </row>
    <row r="29" spans="2:16" ht="15.75" customHeight="1" x14ac:dyDescent="0.15">
      <c r="B29" s="116"/>
      <c r="C29" s="159"/>
      <c r="D29" s="33">
        <v>100</v>
      </c>
      <c r="E29" s="49">
        <v>15.6</v>
      </c>
      <c r="F29" s="35">
        <v>23.6</v>
      </c>
      <c r="G29" s="35">
        <v>22.7</v>
      </c>
      <c r="H29" s="35">
        <v>17</v>
      </c>
      <c r="I29" s="35">
        <v>4.4000000000000004</v>
      </c>
      <c r="J29" s="35">
        <v>9.9</v>
      </c>
      <c r="K29" s="35">
        <v>7.5</v>
      </c>
      <c r="L29" s="35">
        <v>13.9</v>
      </c>
      <c r="M29" s="35">
        <v>1.3</v>
      </c>
      <c r="N29" s="35">
        <v>23</v>
      </c>
      <c r="O29" s="35">
        <v>11.6</v>
      </c>
      <c r="P29" s="35">
        <v>6</v>
      </c>
    </row>
    <row r="30" spans="2:16" ht="15.75" customHeight="1" x14ac:dyDescent="0.15">
      <c r="B30" s="116"/>
      <c r="C30" s="158" t="s">
        <v>19</v>
      </c>
      <c r="D30" s="16">
        <v>931</v>
      </c>
      <c r="E30" s="46">
        <v>138</v>
      </c>
      <c r="F30" s="28">
        <v>211</v>
      </c>
      <c r="G30" s="28">
        <v>226</v>
      </c>
      <c r="H30" s="28">
        <v>159</v>
      </c>
      <c r="I30" s="28">
        <v>41</v>
      </c>
      <c r="J30" s="28">
        <v>91</v>
      </c>
      <c r="K30" s="28">
        <v>83</v>
      </c>
      <c r="L30" s="28">
        <v>158</v>
      </c>
      <c r="M30" s="28">
        <v>13</v>
      </c>
      <c r="N30" s="28">
        <v>214</v>
      </c>
      <c r="O30" s="28">
        <v>100</v>
      </c>
      <c r="P30" s="28">
        <v>51</v>
      </c>
    </row>
    <row r="31" spans="2:16" ht="15.75" customHeight="1" x14ac:dyDescent="0.15">
      <c r="B31" s="116"/>
      <c r="C31" s="159"/>
      <c r="D31" s="33">
        <v>100</v>
      </c>
      <c r="E31" s="49">
        <v>14.8</v>
      </c>
      <c r="F31" s="35">
        <v>22.7</v>
      </c>
      <c r="G31" s="35">
        <v>24.3</v>
      </c>
      <c r="H31" s="35">
        <v>17.100000000000001</v>
      </c>
      <c r="I31" s="35">
        <v>4.4000000000000004</v>
      </c>
      <c r="J31" s="35">
        <v>9.8000000000000007</v>
      </c>
      <c r="K31" s="35">
        <v>8.9</v>
      </c>
      <c r="L31" s="35">
        <v>17</v>
      </c>
      <c r="M31" s="35">
        <v>1.4</v>
      </c>
      <c r="N31" s="35">
        <v>23</v>
      </c>
      <c r="O31" s="35">
        <v>10.7</v>
      </c>
      <c r="P31" s="35">
        <v>5.5</v>
      </c>
    </row>
    <row r="32" spans="2:16" ht="15.75" customHeight="1" x14ac:dyDescent="0.15">
      <c r="B32" s="116"/>
      <c r="C32" s="160" t="s">
        <v>20</v>
      </c>
      <c r="D32" s="16">
        <v>1455</v>
      </c>
      <c r="E32" s="46">
        <v>267</v>
      </c>
      <c r="F32" s="28">
        <v>369</v>
      </c>
      <c r="G32" s="28">
        <v>358</v>
      </c>
      <c r="H32" s="28">
        <v>276</v>
      </c>
      <c r="I32" s="28">
        <v>90</v>
      </c>
      <c r="J32" s="28">
        <v>167</v>
      </c>
      <c r="K32" s="28">
        <v>116</v>
      </c>
      <c r="L32" s="28">
        <v>272</v>
      </c>
      <c r="M32" s="28">
        <v>31</v>
      </c>
      <c r="N32" s="28">
        <v>289</v>
      </c>
      <c r="O32" s="28">
        <v>129</v>
      </c>
      <c r="P32" s="28">
        <v>55</v>
      </c>
    </row>
    <row r="33" spans="2:16" ht="15.75" customHeight="1" x14ac:dyDescent="0.15">
      <c r="B33" s="116"/>
      <c r="C33" s="160"/>
      <c r="D33" s="33">
        <v>100</v>
      </c>
      <c r="E33" s="49">
        <v>18.399999999999999</v>
      </c>
      <c r="F33" s="35">
        <v>25.4</v>
      </c>
      <c r="G33" s="35">
        <v>24.6</v>
      </c>
      <c r="H33" s="35">
        <v>19</v>
      </c>
      <c r="I33" s="35">
        <v>6.2</v>
      </c>
      <c r="J33" s="35">
        <v>11.5</v>
      </c>
      <c r="K33" s="35">
        <v>8</v>
      </c>
      <c r="L33" s="35">
        <v>18.7</v>
      </c>
      <c r="M33" s="35">
        <v>2.1</v>
      </c>
      <c r="N33" s="35">
        <v>19.899999999999999</v>
      </c>
      <c r="O33" s="35">
        <v>8.9</v>
      </c>
      <c r="P33" s="35">
        <v>3.8</v>
      </c>
    </row>
    <row r="34" spans="2:16" ht="15.75" customHeight="1" x14ac:dyDescent="0.15">
      <c r="B34" s="116"/>
      <c r="C34" s="158" t="s">
        <v>21</v>
      </c>
      <c r="D34" s="16">
        <v>1102</v>
      </c>
      <c r="E34" s="46">
        <v>201</v>
      </c>
      <c r="F34" s="28">
        <v>285</v>
      </c>
      <c r="G34" s="28">
        <v>264</v>
      </c>
      <c r="H34" s="28">
        <v>218</v>
      </c>
      <c r="I34" s="28">
        <v>67</v>
      </c>
      <c r="J34" s="28">
        <v>138</v>
      </c>
      <c r="K34" s="28">
        <v>83</v>
      </c>
      <c r="L34" s="28">
        <v>242</v>
      </c>
      <c r="M34" s="28">
        <v>26</v>
      </c>
      <c r="N34" s="28">
        <v>221</v>
      </c>
      <c r="O34" s="28">
        <v>88</v>
      </c>
      <c r="P34" s="28">
        <v>42</v>
      </c>
    </row>
    <row r="35" spans="2:16" ht="15.75" customHeight="1" x14ac:dyDescent="0.15">
      <c r="B35" s="116"/>
      <c r="C35" s="160"/>
      <c r="D35" s="33">
        <v>100</v>
      </c>
      <c r="E35" s="49">
        <v>18.2</v>
      </c>
      <c r="F35" s="35">
        <v>25.9</v>
      </c>
      <c r="G35" s="35">
        <v>24</v>
      </c>
      <c r="H35" s="35">
        <v>19.8</v>
      </c>
      <c r="I35" s="35">
        <v>6.1</v>
      </c>
      <c r="J35" s="35">
        <v>12.5</v>
      </c>
      <c r="K35" s="35">
        <v>7.5</v>
      </c>
      <c r="L35" s="35">
        <v>22</v>
      </c>
      <c r="M35" s="35">
        <v>2.4</v>
      </c>
      <c r="N35" s="35">
        <v>20.100000000000001</v>
      </c>
      <c r="O35" s="35">
        <v>8</v>
      </c>
      <c r="P35" s="35">
        <v>3.8</v>
      </c>
    </row>
    <row r="36" spans="2:16" ht="15.75" customHeight="1" x14ac:dyDescent="0.15">
      <c r="B36" s="116"/>
      <c r="C36" s="158" t="s">
        <v>22</v>
      </c>
      <c r="D36" s="16">
        <v>564</v>
      </c>
      <c r="E36" s="46">
        <v>107</v>
      </c>
      <c r="F36" s="28">
        <v>153</v>
      </c>
      <c r="G36" s="28">
        <v>127</v>
      </c>
      <c r="H36" s="28">
        <v>108</v>
      </c>
      <c r="I36" s="28">
        <v>25</v>
      </c>
      <c r="J36" s="28">
        <v>77</v>
      </c>
      <c r="K36" s="28">
        <v>39</v>
      </c>
      <c r="L36" s="28">
        <v>135</v>
      </c>
      <c r="M36" s="28">
        <v>13</v>
      </c>
      <c r="N36" s="28">
        <v>99</v>
      </c>
      <c r="O36" s="28">
        <v>44</v>
      </c>
      <c r="P36" s="28">
        <v>29</v>
      </c>
    </row>
    <row r="37" spans="2:16" ht="15.75" customHeight="1" x14ac:dyDescent="0.15">
      <c r="B37" s="116"/>
      <c r="C37" s="159"/>
      <c r="D37" s="33">
        <v>100</v>
      </c>
      <c r="E37" s="49">
        <v>19</v>
      </c>
      <c r="F37" s="35">
        <v>27.1</v>
      </c>
      <c r="G37" s="35">
        <v>22.5</v>
      </c>
      <c r="H37" s="35">
        <v>19.100000000000001</v>
      </c>
      <c r="I37" s="35">
        <v>4.4000000000000004</v>
      </c>
      <c r="J37" s="35">
        <v>13.7</v>
      </c>
      <c r="K37" s="35">
        <v>6.9</v>
      </c>
      <c r="L37" s="35">
        <v>23.9</v>
      </c>
      <c r="M37" s="35">
        <v>2.2999999999999998</v>
      </c>
      <c r="N37" s="35">
        <v>17.600000000000001</v>
      </c>
      <c r="O37" s="35">
        <v>7.8</v>
      </c>
      <c r="P37" s="35">
        <v>5.0999999999999996</v>
      </c>
    </row>
    <row r="38" spans="2:16" ht="15.75" customHeight="1" x14ac:dyDescent="0.15">
      <c r="B38" s="116"/>
      <c r="C38" s="158" t="s">
        <v>23</v>
      </c>
      <c r="D38" s="16">
        <v>345</v>
      </c>
      <c r="E38" s="46">
        <v>66</v>
      </c>
      <c r="F38" s="28">
        <v>88</v>
      </c>
      <c r="G38" s="28">
        <v>79</v>
      </c>
      <c r="H38" s="28">
        <v>69</v>
      </c>
      <c r="I38" s="28">
        <v>26</v>
      </c>
      <c r="J38" s="28">
        <v>35</v>
      </c>
      <c r="K38" s="28">
        <v>23</v>
      </c>
      <c r="L38" s="28">
        <v>81</v>
      </c>
      <c r="M38" s="28">
        <v>6</v>
      </c>
      <c r="N38" s="28">
        <v>59</v>
      </c>
      <c r="O38" s="28">
        <v>28</v>
      </c>
      <c r="P38" s="28">
        <v>23</v>
      </c>
    </row>
    <row r="39" spans="2:16" ht="15.75" customHeight="1" x14ac:dyDescent="0.15">
      <c r="B39" s="116"/>
      <c r="C39" s="159"/>
      <c r="D39" s="33">
        <v>100</v>
      </c>
      <c r="E39" s="49">
        <v>19.100000000000001</v>
      </c>
      <c r="F39" s="35">
        <v>25.5</v>
      </c>
      <c r="G39" s="35">
        <v>22.9</v>
      </c>
      <c r="H39" s="35">
        <v>20</v>
      </c>
      <c r="I39" s="35">
        <v>7.5</v>
      </c>
      <c r="J39" s="35">
        <v>10.1</v>
      </c>
      <c r="K39" s="35">
        <v>6.7</v>
      </c>
      <c r="L39" s="35">
        <v>23.5</v>
      </c>
      <c r="M39" s="35">
        <v>1.7</v>
      </c>
      <c r="N39" s="35">
        <v>17.100000000000001</v>
      </c>
      <c r="O39" s="35">
        <v>8.1</v>
      </c>
      <c r="P39" s="35">
        <v>6.7</v>
      </c>
    </row>
    <row r="40" spans="2:16" ht="15.75" customHeight="1" x14ac:dyDescent="0.15">
      <c r="B40" s="116"/>
      <c r="C40" s="160" t="s">
        <v>24</v>
      </c>
      <c r="D40" s="16">
        <v>145</v>
      </c>
      <c r="E40" s="46">
        <v>21</v>
      </c>
      <c r="F40" s="28">
        <v>34</v>
      </c>
      <c r="G40" s="28">
        <v>27</v>
      </c>
      <c r="H40" s="28">
        <v>27</v>
      </c>
      <c r="I40" s="28">
        <v>6</v>
      </c>
      <c r="J40" s="28">
        <v>20</v>
      </c>
      <c r="K40" s="28">
        <v>6</v>
      </c>
      <c r="L40" s="28">
        <v>32</v>
      </c>
      <c r="M40" s="28">
        <v>7</v>
      </c>
      <c r="N40" s="28">
        <v>20</v>
      </c>
      <c r="O40" s="28">
        <v>19</v>
      </c>
      <c r="P40" s="28">
        <v>10</v>
      </c>
    </row>
    <row r="41" spans="2:16" ht="15.75" customHeight="1" x14ac:dyDescent="0.15">
      <c r="B41" s="118"/>
      <c r="C41" s="161"/>
      <c r="D41" s="18">
        <v>100</v>
      </c>
      <c r="E41" s="68">
        <v>14.5</v>
      </c>
      <c r="F41" s="11">
        <v>23.4</v>
      </c>
      <c r="G41" s="11">
        <v>18.600000000000001</v>
      </c>
      <c r="H41" s="11">
        <v>18.600000000000001</v>
      </c>
      <c r="I41" s="11">
        <v>4.0999999999999996</v>
      </c>
      <c r="J41" s="11">
        <v>13.8</v>
      </c>
      <c r="K41" s="11">
        <v>4.0999999999999996</v>
      </c>
      <c r="L41" s="11">
        <v>22.1</v>
      </c>
      <c r="M41" s="11">
        <v>4.8</v>
      </c>
      <c r="N41" s="11">
        <v>13.8</v>
      </c>
      <c r="O41" s="11">
        <v>13.1</v>
      </c>
      <c r="P41" s="11">
        <v>6.9</v>
      </c>
    </row>
    <row r="42" spans="2:16" ht="15.75" customHeight="1" x14ac:dyDescent="0.15">
      <c r="B42" s="117" t="s">
        <v>854</v>
      </c>
      <c r="C42" s="115" t="s">
        <v>858</v>
      </c>
      <c r="D42" s="17">
        <v>643</v>
      </c>
      <c r="E42" s="69">
        <v>125</v>
      </c>
      <c r="F42" s="10">
        <v>130</v>
      </c>
      <c r="G42" s="10">
        <v>127</v>
      </c>
      <c r="H42" s="10">
        <v>101</v>
      </c>
      <c r="I42" s="10">
        <v>32</v>
      </c>
      <c r="J42" s="10">
        <v>63</v>
      </c>
      <c r="K42" s="10">
        <v>36</v>
      </c>
      <c r="L42" s="10">
        <v>91</v>
      </c>
      <c r="M42" s="10">
        <v>11</v>
      </c>
      <c r="N42" s="10">
        <v>162</v>
      </c>
      <c r="O42" s="10">
        <v>59</v>
      </c>
      <c r="P42" s="10">
        <v>33</v>
      </c>
    </row>
    <row r="43" spans="2:16" ht="15.75" customHeight="1" x14ac:dyDescent="0.15">
      <c r="B43" s="116"/>
      <c r="C43" s="159"/>
      <c r="D43" s="33">
        <v>100</v>
      </c>
      <c r="E43" s="49">
        <v>19.399999999999999</v>
      </c>
      <c r="F43" s="35">
        <v>20.2</v>
      </c>
      <c r="G43" s="35">
        <v>19.8</v>
      </c>
      <c r="H43" s="35">
        <v>15.7</v>
      </c>
      <c r="I43" s="35">
        <v>5</v>
      </c>
      <c r="J43" s="35">
        <v>9.8000000000000007</v>
      </c>
      <c r="K43" s="35">
        <v>5.6</v>
      </c>
      <c r="L43" s="35">
        <v>14.2</v>
      </c>
      <c r="M43" s="35">
        <v>1.7</v>
      </c>
      <c r="N43" s="35">
        <v>25.2</v>
      </c>
      <c r="O43" s="35">
        <v>9.1999999999999993</v>
      </c>
      <c r="P43" s="35">
        <v>5.0999999999999996</v>
      </c>
    </row>
    <row r="44" spans="2:16" ht="15.75" customHeight="1" x14ac:dyDescent="0.15">
      <c r="B44" s="116"/>
      <c r="C44" s="167" t="s">
        <v>181</v>
      </c>
      <c r="D44" s="16">
        <v>2565</v>
      </c>
      <c r="E44" s="46">
        <v>444</v>
      </c>
      <c r="F44" s="28">
        <v>702</v>
      </c>
      <c r="G44" s="28">
        <v>639</v>
      </c>
      <c r="H44" s="28">
        <v>525</v>
      </c>
      <c r="I44" s="28">
        <v>146</v>
      </c>
      <c r="J44" s="28">
        <v>301</v>
      </c>
      <c r="K44" s="28">
        <v>209</v>
      </c>
      <c r="L44" s="28">
        <v>534</v>
      </c>
      <c r="M44" s="28">
        <v>44</v>
      </c>
      <c r="N44" s="28">
        <v>547</v>
      </c>
      <c r="O44" s="28">
        <v>183</v>
      </c>
      <c r="P44" s="28">
        <v>74</v>
      </c>
    </row>
    <row r="45" spans="2:16" ht="15.75" customHeight="1" x14ac:dyDescent="0.15">
      <c r="B45" s="116"/>
      <c r="C45" s="168"/>
      <c r="D45" s="33">
        <v>100</v>
      </c>
      <c r="E45" s="49">
        <v>17.3</v>
      </c>
      <c r="F45" s="35">
        <v>27.4</v>
      </c>
      <c r="G45" s="35">
        <v>24.9</v>
      </c>
      <c r="H45" s="35">
        <v>20.5</v>
      </c>
      <c r="I45" s="35">
        <v>5.7</v>
      </c>
      <c r="J45" s="35">
        <v>11.7</v>
      </c>
      <c r="K45" s="35">
        <v>8.1</v>
      </c>
      <c r="L45" s="35">
        <v>20.8</v>
      </c>
      <c r="M45" s="35">
        <v>1.7</v>
      </c>
      <c r="N45" s="35">
        <v>21.3</v>
      </c>
      <c r="O45" s="35">
        <v>7.1</v>
      </c>
      <c r="P45" s="35">
        <v>2.9</v>
      </c>
    </row>
    <row r="46" spans="2:16" ht="15.75" customHeight="1" x14ac:dyDescent="0.15">
      <c r="B46" s="116"/>
      <c r="C46" s="169" t="s">
        <v>852</v>
      </c>
      <c r="D46" s="16">
        <v>515</v>
      </c>
      <c r="E46" s="46">
        <v>80</v>
      </c>
      <c r="F46" s="28">
        <v>146</v>
      </c>
      <c r="G46" s="28">
        <v>151</v>
      </c>
      <c r="H46" s="28">
        <v>109</v>
      </c>
      <c r="I46" s="28">
        <v>42</v>
      </c>
      <c r="J46" s="28">
        <v>57</v>
      </c>
      <c r="K46" s="28">
        <v>54</v>
      </c>
      <c r="L46" s="28">
        <v>114</v>
      </c>
      <c r="M46" s="28">
        <v>8</v>
      </c>
      <c r="N46" s="28">
        <v>90</v>
      </c>
      <c r="O46" s="28">
        <v>52</v>
      </c>
      <c r="P46" s="28">
        <v>25</v>
      </c>
    </row>
    <row r="47" spans="2:16" ht="15.75" customHeight="1" x14ac:dyDescent="0.15">
      <c r="B47" s="116"/>
      <c r="C47" s="169"/>
      <c r="D47" s="33">
        <v>100</v>
      </c>
      <c r="E47" s="49">
        <v>15.5</v>
      </c>
      <c r="F47" s="35">
        <v>28.3</v>
      </c>
      <c r="G47" s="35">
        <v>29.3</v>
      </c>
      <c r="H47" s="35">
        <v>21.2</v>
      </c>
      <c r="I47" s="35">
        <v>8.1999999999999993</v>
      </c>
      <c r="J47" s="35">
        <v>11.1</v>
      </c>
      <c r="K47" s="35">
        <v>10.5</v>
      </c>
      <c r="L47" s="35">
        <v>22.1</v>
      </c>
      <c r="M47" s="35">
        <v>1.6</v>
      </c>
      <c r="N47" s="35">
        <v>17.5</v>
      </c>
      <c r="O47" s="35">
        <v>10.1</v>
      </c>
      <c r="P47" s="35">
        <v>4.9000000000000004</v>
      </c>
    </row>
    <row r="48" spans="2:16" ht="15.75" customHeight="1" x14ac:dyDescent="0.15">
      <c r="B48" s="116"/>
      <c r="C48" s="158" t="s">
        <v>43</v>
      </c>
      <c r="D48" s="16">
        <v>926</v>
      </c>
      <c r="E48" s="46">
        <v>188</v>
      </c>
      <c r="F48" s="28">
        <v>217</v>
      </c>
      <c r="G48" s="28">
        <v>211</v>
      </c>
      <c r="H48" s="28">
        <v>147</v>
      </c>
      <c r="I48" s="28">
        <v>43</v>
      </c>
      <c r="J48" s="28">
        <v>120</v>
      </c>
      <c r="K48" s="28">
        <v>63</v>
      </c>
      <c r="L48" s="28">
        <v>196</v>
      </c>
      <c r="M48" s="28">
        <v>23</v>
      </c>
      <c r="N48" s="28">
        <v>157</v>
      </c>
      <c r="O48" s="28">
        <v>100</v>
      </c>
      <c r="P48" s="28">
        <v>40</v>
      </c>
    </row>
    <row r="49" spans="2:16" ht="15.75" customHeight="1" x14ac:dyDescent="0.15">
      <c r="B49" s="116"/>
      <c r="C49" s="160"/>
      <c r="D49" s="33">
        <v>100</v>
      </c>
      <c r="E49" s="49">
        <v>20.3</v>
      </c>
      <c r="F49" s="35">
        <v>23.4</v>
      </c>
      <c r="G49" s="35">
        <v>22.8</v>
      </c>
      <c r="H49" s="35">
        <v>15.9</v>
      </c>
      <c r="I49" s="35">
        <v>4.5999999999999996</v>
      </c>
      <c r="J49" s="35">
        <v>13</v>
      </c>
      <c r="K49" s="35">
        <v>6.8</v>
      </c>
      <c r="L49" s="35">
        <v>21.2</v>
      </c>
      <c r="M49" s="35">
        <v>2.5</v>
      </c>
      <c r="N49" s="35">
        <v>17</v>
      </c>
      <c r="O49" s="35">
        <v>10.8</v>
      </c>
      <c r="P49" s="35">
        <v>4.3</v>
      </c>
    </row>
    <row r="50" spans="2:16" ht="15.75" customHeight="1" x14ac:dyDescent="0.15">
      <c r="B50" s="116"/>
      <c r="C50" s="158" t="s">
        <v>44</v>
      </c>
      <c r="D50" s="16">
        <v>261</v>
      </c>
      <c r="E50" s="46">
        <v>40</v>
      </c>
      <c r="F50" s="28">
        <v>44</v>
      </c>
      <c r="G50" s="28">
        <v>48</v>
      </c>
      <c r="H50" s="28">
        <v>38</v>
      </c>
      <c r="I50" s="28">
        <v>8</v>
      </c>
      <c r="J50" s="28">
        <v>19</v>
      </c>
      <c r="K50" s="28">
        <v>15</v>
      </c>
      <c r="L50" s="28">
        <v>32</v>
      </c>
      <c r="M50" s="28">
        <v>11</v>
      </c>
      <c r="N50" s="28">
        <v>64</v>
      </c>
      <c r="O50" s="28">
        <v>47</v>
      </c>
      <c r="P50" s="28">
        <v>7</v>
      </c>
    </row>
    <row r="51" spans="2:16" ht="15.75" customHeight="1" x14ac:dyDescent="0.15">
      <c r="B51" s="118"/>
      <c r="C51" s="161"/>
      <c r="D51" s="18">
        <v>100</v>
      </c>
      <c r="E51" s="68">
        <v>15.3</v>
      </c>
      <c r="F51" s="11">
        <v>16.899999999999999</v>
      </c>
      <c r="G51" s="11">
        <v>18.399999999999999</v>
      </c>
      <c r="H51" s="11">
        <v>14.6</v>
      </c>
      <c r="I51" s="11">
        <v>3.1</v>
      </c>
      <c r="J51" s="11">
        <v>7.3</v>
      </c>
      <c r="K51" s="11">
        <v>5.7</v>
      </c>
      <c r="L51" s="11">
        <v>12.3</v>
      </c>
      <c r="M51" s="11">
        <v>4.2</v>
      </c>
      <c r="N51" s="11">
        <v>24.5</v>
      </c>
      <c r="O51" s="11">
        <v>18</v>
      </c>
      <c r="P51" s="11">
        <v>2.7</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P9">
    <cfRule type="top10" dxfId="384" priority="1859" rank="1"/>
  </conditionalFormatting>
  <conditionalFormatting sqref="E51:P51">
    <cfRule type="top10" dxfId="383" priority="1860" rank="1"/>
  </conditionalFormatting>
  <conditionalFormatting sqref="E11:P11">
    <cfRule type="top10" dxfId="382" priority="1861" rank="1"/>
  </conditionalFormatting>
  <conditionalFormatting sqref="E13:P13">
    <cfRule type="top10" dxfId="381" priority="1862" rank="1"/>
  </conditionalFormatting>
  <conditionalFormatting sqref="E15:P15">
    <cfRule type="top10" dxfId="380" priority="1863" rank="1"/>
  </conditionalFormatting>
  <conditionalFormatting sqref="E17:P17">
    <cfRule type="top10" dxfId="379" priority="1864" rank="1"/>
  </conditionalFormatting>
  <conditionalFormatting sqref="E19:P19">
    <cfRule type="top10" dxfId="378" priority="1865" rank="1"/>
  </conditionalFormatting>
  <conditionalFormatting sqref="E21:P21">
    <cfRule type="top10" dxfId="377" priority="1866" rank="1"/>
  </conditionalFormatting>
  <conditionalFormatting sqref="E23:P23">
    <cfRule type="top10" dxfId="376" priority="1867" rank="1"/>
  </conditionalFormatting>
  <conditionalFormatting sqref="E25:P25">
    <cfRule type="top10" dxfId="375" priority="1868" rank="1"/>
  </conditionalFormatting>
  <conditionalFormatting sqref="E27:P27">
    <cfRule type="top10" dxfId="374" priority="1869" rank="1"/>
  </conditionalFormatting>
  <conditionalFormatting sqref="E29:P29">
    <cfRule type="top10" dxfId="373" priority="1870" rank="1"/>
  </conditionalFormatting>
  <conditionalFormatting sqref="E31:P31">
    <cfRule type="top10" dxfId="372" priority="1871" rank="1"/>
  </conditionalFormatting>
  <conditionalFormatting sqref="E33:P33">
    <cfRule type="top10" dxfId="371" priority="1872" rank="1"/>
  </conditionalFormatting>
  <conditionalFormatting sqref="E35:P35">
    <cfRule type="top10" dxfId="370" priority="1873" rank="1"/>
  </conditionalFormatting>
  <conditionalFormatting sqref="E37:P37">
    <cfRule type="top10" dxfId="369" priority="1874" rank="1"/>
  </conditionalFormatting>
  <conditionalFormatting sqref="E39:P39">
    <cfRule type="top10" dxfId="368" priority="1875" rank="1"/>
  </conditionalFormatting>
  <conditionalFormatting sqref="E41:P41">
    <cfRule type="top10" dxfId="367" priority="1876" rank="1"/>
  </conditionalFormatting>
  <conditionalFormatting sqref="E43:P43">
    <cfRule type="top10" dxfId="366" priority="1877" rank="1"/>
  </conditionalFormatting>
  <conditionalFormatting sqref="E45:P45">
    <cfRule type="top10" dxfId="365" priority="1878" rank="1"/>
  </conditionalFormatting>
  <conditionalFormatting sqref="E47:P47">
    <cfRule type="top10" dxfId="364" priority="1879" rank="1"/>
  </conditionalFormatting>
  <conditionalFormatting sqref="E49:P49">
    <cfRule type="top10" dxfId="363" priority="1880" rank="1"/>
  </conditionalFormatting>
  <pageMargins left="0.7" right="0.7" top="0.75" bottom="0.75" header="0.3" footer="0.3"/>
  <pageSetup paperSize="9" scale="59" orientation="landscape" r:id="rId1"/>
  <headerFooter>
    <oddFooter>&amp;C&amp;P</oddFooter>
  </headerFooter>
</worksheet>
</file>

<file path=xl/worksheets/sheet2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51"/>
  <sheetViews>
    <sheetView showGridLines="0" topLeftCell="A28"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0" ht="15.75" customHeight="1" x14ac:dyDescent="0.15">
      <c r="B2" s="1" t="s">
        <v>880</v>
      </c>
    </row>
    <row r="3" spans="2:10" ht="15.75" customHeight="1" x14ac:dyDescent="0.15">
      <c r="B3" s="1" t="s">
        <v>786</v>
      </c>
    </row>
    <row r="4" spans="2:10" ht="15.75" customHeight="1" x14ac:dyDescent="0.15">
      <c r="B4" s="1" t="s">
        <v>890</v>
      </c>
    </row>
    <row r="5" spans="2:10" ht="15.75" customHeight="1" x14ac:dyDescent="0.15">
      <c r="B5" s="1" t="s">
        <v>882</v>
      </c>
    </row>
    <row r="6" spans="2:10" ht="4.5" customHeight="1" x14ac:dyDescent="0.15">
      <c r="B6" s="12"/>
      <c r="C6" s="6"/>
      <c r="D6" s="15"/>
      <c r="E6" s="73"/>
      <c r="F6" s="13"/>
      <c r="G6" s="13"/>
      <c r="H6" s="13"/>
      <c r="I6" s="13"/>
      <c r="J6" s="13"/>
    </row>
    <row r="7" spans="2:10" s="2" customFormat="1" ht="118.5" customHeight="1" thickBot="1" x14ac:dyDescent="0.2">
      <c r="B7" s="25"/>
      <c r="C7" s="5" t="s">
        <v>427</v>
      </c>
      <c r="D7" s="19" t="s">
        <v>52</v>
      </c>
      <c r="E7" s="22" t="s">
        <v>870</v>
      </c>
      <c r="F7" s="23" t="s">
        <v>132</v>
      </c>
      <c r="G7" s="23" t="s">
        <v>133</v>
      </c>
      <c r="H7" s="23" t="s">
        <v>134</v>
      </c>
      <c r="I7" s="23" t="s">
        <v>17</v>
      </c>
      <c r="J7" s="23" t="s">
        <v>53</v>
      </c>
    </row>
    <row r="8" spans="2:10" ht="15.75" customHeight="1" thickTop="1" x14ac:dyDescent="0.15">
      <c r="B8" s="108" t="s">
        <v>428</v>
      </c>
      <c r="C8" s="109"/>
      <c r="D8" s="16">
        <v>5305</v>
      </c>
      <c r="E8" s="46">
        <v>964</v>
      </c>
      <c r="F8" s="28">
        <v>3044</v>
      </c>
      <c r="G8" s="28">
        <v>411</v>
      </c>
      <c r="H8" s="28">
        <v>296</v>
      </c>
      <c r="I8" s="28">
        <v>389</v>
      </c>
      <c r="J8" s="28">
        <v>201</v>
      </c>
    </row>
    <row r="9" spans="2:10" ht="15.75" customHeight="1" x14ac:dyDescent="0.15">
      <c r="B9" s="110"/>
      <c r="C9" s="109"/>
      <c r="D9" s="71">
        <v>100</v>
      </c>
      <c r="E9" s="70">
        <v>18.2</v>
      </c>
      <c r="F9" s="36">
        <v>57.4</v>
      </c>
      <c r="G9" s="36">
        <v>7.7</v>
      </c>
      <c r="H9" s="36">
        <v>5.6</v>
      </c>
      <c r="I9" s="36">
        <v>7.3</v>
      </c>
      <c r="J9" s="36">
        <v>3.8</v>
      </c>
    </row>
    <row r="10" spans="2:10" ht="15.75" customHeight="1" x14ac:dyDescent="0.15">
      <c r="B10" s="117" t="s">
        <v>429</v>
      </c>
      <c r="C10" s="115" t="s">
        <v>2</v>
      </c>
      <c r="D10" s="17">
        <v>1310</v>
      </c>
      <c r="E10" s="69">
        <v>212</v>
      </c>
      <c r="F10" s="10">
        <v>748</v>
      </c>
      <c r="G10" s="10">
        <v>112</v>
      </c>
      <c r="H10" s="10">
        <v>80</v>
      </c>
      <c r="I10" s="10">
        <v>104</v>
      </c>
      <c r="J10" s="10">
        <v>54</v>
      </c>
    </row>
    <row r="11" spans="2:10" ht="15.75" customHeight="1" x14ac:dyDescent="0.15">
      <c r="B11" s="116"/>
      <c r="C11" s="160"/>
      <c r="D11" s="33">
        <v>100</v>
      </c>
      <c r="E11" s="49">
        <v>16.2</v>
      </c>
      <c r="F11" s="35">
        <v>57.1</v>
      </c>
      <c r="G11" s="35">
        <v>8.5</v>
      </c>
      <c r="H11" s="35">
        <v>6.1</v>
      </c>
      <c r="I11" s="35">
        <v>7.9</v>
      </c>
      <c r="J11" s="35">
        <v>4.0999999999999996</v>
      </c>
    </row>
    <row r="12" spans="2:10" ht="15.75" customHeight="1" x14ac:dyDescent="0.15">
      <c r="B12" s="116"/>
      <c r="C12" s="158" t="s">
        <v>3</v>
      </c>
      <c r="D12" s="16">
        <v>3960</v>
      </c>
      <c r="E12" s="46">
        <v>749</v>
      </c>
      <c r="F12" s="28">
        <v>2272</v>
      </c>
      <c r="G12" s="28">
        <v>295</v>
      </c>
      <c r="H12" s="28">
        <v>214</v>
      </c>
      <c r="I12" s="28">
        <v>284</v>
      </c>
      <c r="J12" s="28">
        <v>146</v>
      </c>
    </row>
    <row r="13" spans="2:10" ht="15.75" customHeight="1" x14ac:dyDescent="0.15">
      <c r="B13" s="118"/>
      <c r="C13" s="161"/>
      <c r="D13" s="18">
        <v>100</v>
      </c>
      <c r="E13" s="68">
        <v>18.899999999999999</v>
      </c>
      <c r="F13" s="11">
        <v>57.4</v>
      </c>
      <c r="G13" s="11">
        <v>7.4</v>
      </c>
      <c r="H13" s="11">
        <v>5.4</v>
      </c>
      <c r="I13" s="11">
        <v>7.2</v>
      </c>
      <c r="J13" s="11">
        <v>3.7</v>
      </c>
    </row>
    <row r="14" spans="2:10" ht="15.75" customHeight="1" x14ac:dyDescent="0.15">
      <c r="B14" s="117" t="s">
        <v>4</v>
      </c>
      <c r="C14" s="115" t="s">
        <v>430</v>
      </c>
      <c r="D14" s="17">
        <v>149</v>
      </c>
      <c r="E14" s="69">
        <v>34</v>
      </c>
      <c r="F14" s="10">
        <v>79</v>
      </c>
      <c r="G14" s="10">
        <v>12</v>
      </c>
      <c r="H14" s="10">
        <v>8</v>
      </c>
      <c r="I14" s="10">
        <v>11</v>
      </c>
      <c r="J14" s="10">
        <v>5</v>
      </c>
    </row>
    <row r="15" spans="2:10" ht="15.75" customHeight="1" x14ac:dyDescent="0.15">
      <c r="B15" s="116"/>
      <c r="C15" s="160"/>
      <c r="D15" s="33">
        <v>100</v>
      </c>
      <c r="E15" s="49">
        <v>22.8</v>
      </c>
      <c r="F15" s="35">
        <v>53</v>
      </c>
      <c r="G15" s="35">
        <v>8.1</v>
      </c>
      <c r="H15" s="35">
        <v>5.4</v>
      </c>
      <c r="I15" s="35">
        <v>7.4</v>
      </c>
      <c r="J15" s="35">
        <v>3.4</v>
      </c>
    </row>
    <row r="16" spans="2:10" ht="15.75" customHeight="1" x14ac:dyDescent="0.15">
      <c r="B16" s="116"/>
      <c r="C16" s="158" t="s">
        <v>431</v>
      </c>
      <c r="D16" s="16">
        <v>184</v>
      </c>
      <c r="E16" s="46">
        <v>40</v>
      </c>
      <c r="F16" s="28">
        <v>100</v>
      </c>
      <c r="G16" s="28">
        <v>9</v>
      </c>
      <c r="H16" s="28">
        <v>13</v>
      </c>
      <c r="I16" s="28">
        <v>14</v>
      </c>
      <c r="J16" s="28">
        <v>8</v>
      </c>
    </row>
    <row r="17" spans="2:10" ht="15.75" customHeight="1" x14ac:dyDescent="0.15">
      <c r="B17" s="116"/>
      <c r="C17" s="160"/>
      <c r="D17" s="33">
        <v>100</v>
      </c>
      <c r="E17" s="49">
        <v>21.7</v>
      </c>
      <c r="F17" s="35">
        <v>54.3</v>
      </c>
      <c r="G17" s="35">
        <v>4.9000000000000004</v>
      </c>
      <c r="H17" s="35">
        <v>7.1</v>
      </c>
      <c r="I17" s="35">
        <v>7.6</v>
      </c>
      <c r="J17" s="35">
        <v>4.3</v>
      </c>
    </row>
    <row r="18" spans="2:10" ht="15.75" customHeight="1" x14ac:dyDescent="0.15">
      <c r="B18" s="116"/>
      <c r="C18" s="158" t="s">
        <v>432</v>
      </c>
      <c r="D18" s="16">
        <v>247</v>
      </c>
      <c r="E18" s="46">
        <v>43</v>
      </c>
      <c r="F18" s="28">
        <v>145</v>
      </c>
      <c r="G18" s="28">
        <v>22</v>
      </c>
      <c r="H18" s="28">
        <v>11</v>
      </c>
      <c r="I18" s="28">
        <v>17</v>
      </c>
      <c r="J18" s="28">
        <v>9</v>
      </c>
    </row>
    <row r="19" spans="2:10" ht="15.75" customHeight="1" x14ac:dyDescent="0.15">
      <c r="B19" s="116"/>
      <c r="C19" s="160"/>
      <c r="D19" s="33">
        <v>100</v>
      </c>
      <c r="E19" s="49">
        <v>17.399999999999999</v>
      </c>
      <c r="F19" s="35">
        <v>58.7</v>
      </c>
      <c r="G19" s="35">
        <v>8.9</v>
      </c>
      <c r="H19" s="35">
        <v>4.5</v>
      </c>
      <c r="I19" s="35">
        <v>6.9</v>
      </c>
      <c r="J19" s="35">
        <v>3.6</v>
      </c>
    </row>
    <row r="20" spans="2:10" ht="15.75" customHeight="1" x14ac:dyDescent="0.15">
      <c r="B20" s="116"/>
      <c r="C20" s="158" t="s">
        <v>433</v>
      </c>
      <c r="D20" s="16">
        <v>454</v>
      </c>
      <c r="E20" s="46">
        <v>91</v>
      </c>
      <c r="F20" s="28">
        <v>250</v>
      </c>
      <c r="G20" s="28">
        <v>30</v>
      </c>
      <c r="H20" s="28">
        <v>19</v>
      </c>
      <c r="I20" s="28">
        <v>40</v>
      </c>
      <c r="J20" s="28">
        <v>24</v>
      </c>
    </row>
    <row r="21" spans="2:10" ht="15.75" customHeight="1" x14ac:dyDescent="0.15">
      <c r="B21" s="116"/>
      <c r="C21" s="160"/>
      <c r="D21" s="33">
        <v>100</v>
      </c>
      <c r="E21" s="49">
        <v>20</v>
      </c>
      <c r="F21" s="35">
        <v>55.1</v>
      </c>
      <c r="G21" s="35">
        <v>6.6</v>
      </c>
      <c r="H21" s="35">
        <v>4.2</v>
      </c>
      <c r="I21" s="35">
        <v>8.8000000000000007</v>
      </c>
      <c r="J21" s="35">
        <v>5.3</v>
      </c>
    </row>
    <row r="22" spans="2:10" ht="15.75" customHeight="1" x14ac:dyDescent="0.15">
      <c r="B22" s="116"/>
      <c r="C22" s="158" t="s">
        <v>434</v>
      </c>
      <c r="D22" s="16">
        <v>1021</v>
      </c>
      <c r="E22" s="46">
        <v>187</v>
      </c>
      <c r="F22" s="28">
        <v>573</v>
      </c>
      <c r="G22" s="28">
        <v>73</v>
      </c>
      <c r="H22" s="28">
        <v>51</v>
      </c>
      <c r="I22" s="28">
        <v>85</v>
      </c>
      <c r="J22" s="28">
        <v>52</v>
      </c>
    </row>
    <row r="23" spans="2:10" ht="15.75" customHeight="1" x14ac:dyDescent="0.15">
      <c r="B23" s="116"/>
      <c r="C23" s="159"/>
      <c r="D23" s="33">
        <v>100</v>
      </c>
      <c r="E23" s="49">
        <v>18.3</v>
      </c>
      <c r="F23" s="35">
        <v>56.1</v>
      </c>
      <c r="G23" s="35">
        <v>7.1</v>
      </c>
      <c r="H23" s="35">
        <v>5</v>
      </c>
      <c r="I23" s="35">
        <v>8.3000000000000007</v>
      </c>
      <c r="J23" s="35">
        <v>5.0999999999999996</v>
      </c>
    </row>
    <row r="24" spans="2:10" ht="15.75" customHeight="1" x14ac:dyDescent="0.15">
      <c r="B24" s="116"/>
      <c r="C24" s="160" t="s">
        <v>435</v>
      </c>
      <c r="D24" s="16">
        <v>1668</v>
      </c>
      <c r="E24" s="46">
        <v>282</v>
      </c>
      <c r="F24" s="28">
        <v>970</v>
      </c>
      <c r="G24" s="28">
        <v>142</v>
      </c>
      <c r="H24" s="28">
        <v>93</v>
      </c>
      <c r="I24" s="28">
        <v>125</v>
      </c>
      <c r="J24" s="28">
        <v>56</v>
      </c>
    </row>
    <row r="25" spans="2:10" ht="15.75" customHeight="1" x14ac:dyDescent="0.15">
      <c r="B25" s="116"/>
      <c r="C25" s="160"/>
      <c r="D25" s="33">
        <v>100</v>
      </c>
      <c r="E25" s="49">
        <v>16.899999999999999</v>
      </c>
      <c r="F25" s="35">
        <v>58.2</v>
      </c>
      <c r="G25" s="35">
        <v>8.5</v>
      </c>
      <c r="H25" s="35">
        <v>5.6</v>
      </c>
      <c r="I25" s="35">
        <v>7.5</v>
      </c>
      <c r="J25" s="35">
        <v>3.4</v>
      </c>
    </row>
    <row r="26" spans="2:10" ht="15.75" customHeight="1" x14ac:dyDescent="0.15">
      <c r="B26" s="116"/>
      <c r="C26" s="158" t="s">
        <v>436</v>
      </c>
      <c r="D26" s="16">
        <v>1492</v>
      </c>
      <c r="E26" s="46">
        <v>275</v>
      </c>
      <c r="F26" s="28">
        <v>868</v>
      </c>
      <c r="G26" s="28">
        <v>118</v>
      </c>
      <c r="H26" s="28">
        <v>94</v>
      </c>
      <c r="I26" s="28">
        <v>92</v>
      </c>
      <c r="J26" s="28">
        <v>45</v>
      </c>
    </row>
    <row r="27" spans="2:10" ht="15.75" customHeight="1" x14ac:dyDescent="0.15">
      <c r="B27" s="118"/>
      <c r="C27" s="161"/>
      <c r="D27" s="18">
        <v>100</v>
      </c>
      <c r="E27" s="68">
        <v>18.399999999999999</v>
      </c>
      <c r="F27" s="11">
        <v>58.2</v>
      </c>
      <c r="G27" s="11">
        <v>7.9</v>
      </c>
      <c r="H27" s="11">
        <v>6.3</v>
      </c>
      <c r="I27" s="11">
        <v>6.2</v>
      </c>
      <c r="J27" s="11">
        <v>3</v>
      </c>
    </row>
    <row r="28" spans="2:10" ht="15.75" customHeight="1" x14ac:dyDescent="0.15">
      <c r="B28" s="117" t="s">
        <v>478</v>
      </c>
      <c r="C28" s="115" t="s">
        <v>18</v>
      </c>
      <c r="D28" s="17">
        <v>704</v>
      </c>
      <c r="E28" s="69">
        <v>198</v>
      </c>
      <c r="F28" s="10">
        <v>329</v>
      </c>
      <c r="G28" s="10">
        <v>37</v>
      </c>
      <c r="H28" s="10">
        <v>35</v>
      </c>
      <c r="I28" s="10">
        <v>70</v>
      </c>
      <c r="J28" s="10">
        <v>35</v>
      </c>
    </row>
    <row r="29" spans="2:10" ht="15.75" customHeight="1" x14ac:dyDescent="0.15">
      <c r="B29" s="116"/>
      <c r="C29" s="159"/>
      <c r="D29" s="33">
        <v>100</v>
      </c>
      <c r="E29" s="49">
        <v>28.1</v>
      </c>
      <c r="F29" s="35">
        <v>46.7</v>
      </c>
      <c r="G29" s="35">
        <v>5.3</v>
      </c>
      <c r="H29" s="35">
        <v>5</v>
      </c>
      <c r="I29" s="35">
        <v>9.9</v>
      </c>
      <c r="J29" s="35">
        <v>5</v>
      </c>
    </row>
    <row r="30" spans="2:10" ht="15.75" customHeight="1" x14ac:dyDescent="0.15">
      <c r="B30" s="116"/>
      <c r="C30" s="158" t="s">
        <v>19</v>
      </c>
      <c r="D30" s="16">
        <v>931</v>
      </c>
      <c r="E30" s="46">
        <v>227</v>
      </c>
      <c r="F30" s="28">
        <v>489</v>
      </c>
      <c r="G30" s="28">
        <v>52</v>
      </c>
      <c r="H30" s="28">
        <v>43</v>
      </c>
      <c r="I30" s="28">
        <v>74</v>
      </c>
      <c r="J30" s="28">
        <v>46</v>
      </c>
    </row>
    <row r="31" spans="2:10" ht="15.75" customHeight="1" x14ac:dyDescent="0.15">
      <c r="B31" s="116"/>
      <c r="C31" s="159"/>
      <c r="D31" s="33">
        <v>100</v>
      </c>
      <c r="E31" s="49">
        <v>24.4</v>
      </c>
      <c r="F31" s="35">
        <v>52.5</v>
      </c>
      <c r="G31" s="35">
        <v>5.6</v>
      </c>
      <c r="H31" s="35">
        <v>4.5999999999999996</v>
      </c>
      <c r="I31" s="35">
        <v>7.9</v>
      </c>
      <c r="J31" s="35">
        <v>4.9000000000000004</v>
      </c>
    </row>
    <row r="32" spans="2:10" ht="15.75" customHeight="1" x14ac:dyDescent="0.15">
      <c r="B32" s="116"/>
      <c r="C32" s="160" t="s">
        <v>20</v>
      </c>
      <c r="D32" s="16">
        <v>1455</v>
      </c>
      <c r="E32" s="46">
        <v>221</v>
      </c>
      <c r="F32" s="28">
        <v>900</v>
      </c>
      <c r="G32" s="28">
        <v>123</v>
      </c>
      <c r="H32" s="28">
        <v>73</v>
      </c>
      <c r="I32" s="28">
        <v>102</v>
      </c>
      <c r="J32" s="28">
        <v>36</v>
      </c>
    </row>
    <row r="33" spans="2:10" ht="15.75" customHeight="1" x14ac:dyDescent="0.15">
      <c r="B33" s="116"/>
      <c r="C33" s="160"/>
      <c r="D33" s="33">
        <v>100</v>
      </c>
      <c r="E33" s="49">
        <v>15.2</v>
      </c>
      <c r="F33" s="35">
        <v>61.9</v>
      </c>
      <c r="G33" s="35">
        <v>8.5</v>
      </c>
      <c r="H33" s="35">
        <v>5</v>
      </c>
      <c r="I33" s="35">
        <v>7</v>
      </c>
      <c r="J33" s="35">
        <v>2.5</v>
      </c>
    </row>
    <row r="34" spans="2:10" ht="15.75" customHeight="1" x14ac:dyDescent="0.15">
      <c r="B34" s="116"/>
      <c r="C34" s="158" t="s">
        <v>21</v>
      </c>
      <c r="D34" s="16">
        <v>1102</v>
      </c>
      <c r="E34" s="46">
        <v>159</v>
      </c>
      <c r="F34" s="28">
        <v>692</v>
      </c>
      <c r="G34" s="28">
        <v>93</v>
      </c>
      <c r="H34" s="28">
        <v>62</v>
      </c>
      <c r="I34" s="28">
        <v>58</v>
      </c>
      <c r="J34" s="28">
        <v>38</v>
      </c>
    </row>
    <row r="35" spans="2:10" ht="15.75" customHeight="1" x14ac:dyDescent="0.15">
      <c r="B35" s="116"/>
      <c r="C35" s="160"/>
      <c r="D35" s="33">
        <v>100</v>
      </c>
      <c r="E35" s="49">
        <v>14.4</v>
      </c>
      <c r="F35" s="35">
        <v>62.8</v>
      </c>
      <c r="G35" s="35">
        <v>8.4</v>
      </c>
      <c r="H35" s="35">
        <v>5.6</v>
      </c>
      <c r="I35" s="35">
        <v>5.3</v>
      </c>
      <c r="J35" s="35">
        <v>3.4</v>
      </c>
    </row>
    <row r="36" spans="2:10" ht="15.75" customHeight="1" x14ac:dyDescent="0.15">
      <c r="B36" s="116"/>
      <c r="C36" s="158" t="s">
        <v>22</v>
      </c>
      <c r="D36" s="16">
        <v>564</v>
      </c>
      <c r="E36" s="46">
        <v>75</v>
      </c>
      <c r="F36" s="28">
        <v>338</v>
      </c>
      <c r="G36" s="28">
        <v>58</v>
      </c>
      <c r="H36" s="28">
        <v>35</v>
      </c>
      <c r="I36" s="28">
        <v>40</v>
      </c>
      <c r="J36" s="28">
        <v>18</v>
      </c>
    </row>
    <row r="37" spans="2:10" ht="15.75" customHeight="1" x14ac:dyDescent="0.15">
      <c r="B37" s="116"/>
      <c r="C37" s="159"/>
      <c r="D37" s="33">
        <v>100</v>
      </c>
      <c r="E37" s="49">
        <v>13.3</v>
      </c>
      <c r="F37" s="35">
        <v>59.9</v>
      </c>
      <c r="G37" s="35">
        <v>10.3</v>
      </c>
      <c r="H37" s="35">
        <v>6.2</v>
      </c>
      <c r="I37" s="35">
        <v>7.1</v>
      </c>
      <c r="J37" s="35">
        <v>3.2</v>
      </c>
    </row>
    <row r="38" spans="2:10" ht="15.75" customHeight="1" x14ac:dyDescent="0.15">
      <c r="B38" s="116"/>
      <c r="C38" s="158" t="s">
        <v>23</v>
      </c>
      <c r="D38" s="16">
        <v>345</v>
      </c>
      <c r="E38" s="46">
        <v>53</v>
      </c>
      <c r="F38" s="28">
        <v>177</v>
      </c>
      <c r="G38" s="28">
        <v>33</v>
      </c>
      <c r="H38" s="28">
        <v>36</v>
      </c>
      <c r="I38" s="28">
        <v>29</v>
      </c>
      <c r="J38" s="28">
        <v>17</v>
      </c>
    </row>
    <row r="39" spans="2:10" ht="15.75" customHeight="1" x14ac:dyDescent="0.15">
      <c r="B39" s="116"/>
      <c r="C39" s="159"/>
      <c r="D39" s="33">
        <v>100</v>
      </c>
      <c r="E39" s="49">
        <v>15.4</v>
      </c>
      <c r="F39" s="35">
        <v>51.3</v>
      </c>
      <c r="G39" s="35">
        <v>9.6</v>
      </c>
      <c r="H39" s="35">
        <v>10.4</v>
      </c>
      <c r="I39" s="35">
        <v>8.4</v>
      </c>
      <c r="J39" s="35">
        <v>4.9000000000000004</v>
      </c>
    </row>
    <row r="40" spans="2:10" ht="15.75" customHeight="1" x14ac:dyDescent="0.15">
      <c r="B40" s="116"/>
      <c r="C40" s="160" t="s">
        <v>24</v>
      </c>
      <c r="D40" s="16">
        <v>145</v>
      </c>
      <c r="E40" s="46">
        <v>22</v>
      </c>
      <c r="F40" s="28">
        <v>86</v>
      </c>
      <c r="G40" s="28">
        <v>8</v>
      </c>
      <c r="H40" s="28">
        <v>10</v>
      </c>
      <c r="I40" s="28">
        <v>12</v>
      </c>
      <c r="J40" s="28">
        <v>7</v>
      </c>
    </row>
    <row r="41" spans="2:10" ht="15.75" customHeight="1" x14ac:dyDescent="0.15">
      <c r="B41" s="118"/>
      <c r="C41" s="161"/>
      <c r="D41" s="18">
        <v>100</v>
      </c>
      <c r="E41" s="68">
        <v>15.2</v>
      </c>
      <c r="F41" s="11">
        <v>59.3</v>
      </c>
      <c r="G41" s="11">
        <v>5.5</v>
      </c>
      <c r="H41" s="11">
        <v>6.9</v>
      </c>
      <c r="I41" s="11">
        <v>8.3000000000000007</v>
      </c>
      <c r="J41" s="11">
        <v>4.8</v>
      </c>
    </row>
    <row r="42" spans="2:10" ht="15.75" customHeight="1" x14ac:dyDescent="0.15">
      <c r="B42" s="117" t="s">
        <v>854</v>
      </c>
      <c r="C42" s="115" t="s">
        <v>871</v>
      </c>
      <c r="D42" s="17">
        <v>643</v>
      </c>
      <c r="E42" s="69">
        <v>202</v>
      </c>
      <c r="F42" s="10">
        <v>345</v>
      </c>
      <c r="G42" s="10">
        <v>23</v>
      </c>
      <c r="H42" s="10">
        <v>16</v>
      </c>
      <c r="I42" s="10">
        <v>44</v>
      </c>
      <c r="J42" s="10">
        <v>13</v>
      </c>
    </row>
    <row r="43" spans="2:10" ht="15.75" customHeight="1" x14ac:dyDescent="0.15">
      <c r="B43" s="116"/>
      <c r="C43" s="159"/>
      <c r="D43" s="33">
        <v>100</v>
      </c>
      <c r="E43" s="49">
        <v>31.4</v>
      </c>
      <c r="F43" s="35">
        <v>53.7</v>
      </c>
      <c r="G43" s="35">
        <v>3.6</v>
      </c>
      <c r="H43" s="35">
        <v>2.5</v>
      </c>
      <c r="I43" s="35">
        <v>6.8</v>
      </c>
      <c r="J43" s="35">
        <v>2</v>
      </c>
    </row>
    <row r="44" spans="2:10" ht="15.75" customHeight="1" x14ac:dyDescent="0.15">
      <c r="B44" s="116"/>
      <c r="C44" s="167" t="s">
        <v>181</v>
      </c>
      <c r="D44" s="16">
        <v>2565</v>
      </c>
      <c r="E44" s="46">
        <v>454</v>
      </c>
      <c r="F44" s="28">
        <v>1670</v>
      </c>
      <c r="G44" s="28">
        <v>168</v>
      </c>
      <c r="H44" s="28">
        <v>75</v>
      </c>
      <c r="I44" s="28">
        <v>138</v>
      </c>
      <c r="J44" s="28">
        <v>60</v>
      </c>
    </row>
    <row r="45" spans="2:10" ht="15.75" customHeight="1" x14ac:dyDescent="0.15">
      <c r="B45" s="116"/>
      <c r="C45" s="168"/>
      <c r="D45" s="33">
        <v>100</v>
      </c>
      <c r="E45" s="49">
        <v>17.7</v>
      </c>
      <c r="F45" s="35">
        <v>65.099999999999994</v>
      </c>
      <c r="G45" s="35">
        <v>6.5</v>
      </c>
      <c r="H45" s="35">
        <v>2.9</v>
      </c>
      <c r="I45" s="35">
        <v>5.4</v>
      </c>
      <c r="J45" s="35">
        <v>2.2999999999999998</v>
      </c>
    </row>
    <row r="46" spans="2:10" ht="15.75" customHeight="1" x14ac:dyDescent="0.15">
      <c r="B46" s="116"/>
      <c r="C46" s="169" t="s">
        <v>852</v>
      </c>
      <c r="D46" s="16">
        <v>515</v>
      </c>
      <c r="E46" s="46">
        <v>94</v>
      </c>
      <c r="F46" s="28">
        <v>302</v>
      </c>
      <c r="G46" s="28">
        <v>39</v>
      </c>
      <c r="H46" s="28">
        <v>28</v>
      </c>
      <c r="I46" s="28">
        <v>37</v>
      </c>
      <c r="J46" s="28">
        <v>15</v>
      </c>
    </row>
    <row r="47" spans="2:10" ht="15.75" customHeight="1" x14ac:dyDescent="0.15">
      <c r="B47" s="116"/>
      <c r="C47" s="169"/>
      <c r="D47" s="33">
        <v>100</v>
      </c>
      <c r="E47" s="49">
        <v>18.3</v>
      </c>
      <c r="F47" s="35">
        <v>58.6</v>
      </c>
      <c r="G47" s="35">
        <v>7.6</v>
      </c>
      <c r="H47" s="35">
        <v>5.4</v>
      </c>
      <c r="I47" s="35">
        <v>7.2</v>
      </c>
      <c r="J47" s="35">
        <v>2.9</v>
      </c>
    </row>
    <row r="48" spans="2:10" ht="15.75" customHeight="1" x14ac:dyDescent="0.15">
      <c r="B48" s="116"/>
      <c r="C48" s="158" t="s">
        <v>43</v>
      </c>
      <c r="D48" s="16">
        <v>926</v>
      </c>
      <c r="E48" s="46">
        <v>110</v>
      </c>
      <c r="F48" s="28">
        <v>439</v>
      </c>
      <c r="G48" s="28">
        <v>127</v>
      </c>
      <c r="H48" s="28">
        <v>143</v>
      </c>
      <c r="I48" s="28">
        <v>80</v>
      </c>
      <c r="J48" s="28">
        <v>27</v>
      </c>
    </row>
    <row r="49" spans="2:10" ht="15.75" customHeight="1" x14ac:dyDescent="0.15">
      <c r="B49" s="116"/>
      <c r="C49" s="160"/>
      <c r="D49" s="33">
        <v>100</v>
      </c>
      <c r="E49" s="49">
        <v>11.9</v>
      </c>
      <c r="F49" s="35">
        <v>47.4</v>
      </c>
      <c r="G49" s="35">
        <v>13.7</v>
      </c>
      <c r="H49" s="35">
        <v>15.4</v>
      </c>
      <c r="I49" s="35">
        <v>8.6</v>
      </c>
      <c r="J49" s="35">
        <v>2.9</v>
      </c>
    </row>
    <row r="50" spans="2:10" ht="15.75" customHeight="1" x14ac:dyDescent="0.15">
      <c r="B50" s="116"/>
      <c r="C50" s="158" t="s">
        <v>44</v>
      </c>
      <c r="D50" s="16">
        <v>261</v>
      </c>
      <c r="E50" s="46">
        <v>47</v>
      </c>
      <c r="F50" s="28">
        <v>111</v>
      </c>
      <c r="G50" s="28">
        <v>23</v>
      </c>
      <c r="H50" s="28">
        <v>17</v>
      </c>
      <c r="I50" s="28">
        <v>49</v>
      </c>
      <c r="J50" s="28">
        <v>14</v>
      </c>
    </row>
    <row r="51" spans="2:10" ht="15.75" customHeight="1" x14ac:dyDescent="0.15">
      <c r="B51" s="118"/>
      <c r="C51" s="161"/>
      <c r="D51" s="18">
        <v>100</v>
      </c>
      <c r="E51" s="68">
        <v>18</v>
      </c>
      <c r="F51" s="11">
        <v>42.5</v>
      </c>
      <c r="G51" s="11">
        <v>8.8000000000000007</v>
      </c>
      <c r="H51" s="11">
        <v>6.5</v>
      </c>
      <c r="I51" s="11">
        <v>18.8</v>
      </c>
      <c r="J51" s="11">
        <v>5.4</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J9">
    <cfRule type="top10" dxfId="362" priority="1881" rank="1"/>
  </conditionalFormatting>
  <conditionalFormatting sqref="E51:J51">
    <cfRule type="top10" dxfId="361" priority="1882" rank="1"/>
  </conditionalFormatting>
  <conditionalFormatting sqref="E11:J11">
    <cfRule type="top10" dxfId="360" priority="1883" rank="1"/>
  </conditionalFormatting>
  <conditionalFormatting sqref="E13:J13">
    <cfRule type="top10" dxfId="359" priority="1884" rank="1"/>
  </conditionalFormatting>
  <conditionalFormatting sqref="E15:J15">
    <cfRule type="top10" dxfId="358" priority="1885" rank="1"/>
  </conditionalFormatting>
  <conditionalFormatting sqref="E17:J17">
    <cfRule type="top10" dxfId="357" priority="1886" rank="1"/>
  </conditionalFormatting>
  <conditionalFormatting sqref="E19:J19">
    <cfRule type="top10" dxfId="356" priority="1887" rank="1"/>
  </conditionalFormatting>
  <conditionalFormatting sqref="E21:J21">
    <cfRule type="top10" dxfId="355" priority="1888" rank="1"/>
  </conditionalFormatting>
  <conditionalFormatting sqref="E23:J23">
    <cfRule type="top10" dxfId="354" priority="1889" rank="1"/>
  </conditionalFormatting>
  <conditionalFormatting sqref="E25:J25">
    <cfRule type="top10" dxfId="353" priority="1890" rank="1"/>
  </conditionalFormatting>
  <conditionalFormatting sqref="E27:J27">
    <cfRule type="top10" dxfId="352" priority="1891" rank="1"/>
  </conditionalFormatting>
  <conditionalFormatting sqref="E29:J29">
    <cfRule type="top10" dxfId="351" priority="1892" rank="1"/>
  </conditionalFormatting>
  <conditionalFormatting sqref="E31:J31">
    <cfRule type="top10" dxfId="350" priority="1893" rank="1"/>
  </conditionalFormatting>
  <conditionalFormatting sqref="E33:J33">
    <cfRule type="top10" dxfId="349" priority="1894" rank="1"/>
  </conditionalFormatting>
  <conditionalFormatting sqref="E35:J35">
    <cfRule type="top10" dxfId="348" priority="1895" rank="1"/>
  </conditionalFormatting>
  <conditionalFormatting sqref="E37:J37">
    <cfRule type="top10" dxfId="347" priority="1896" rank="1"/>
  </conditionalFormatting>
  <conditionalFormatting sqref="E39:J39">
    <cfRule type="top10" dxfId="346" priority="1897" rank="1"/>
  </conditionalFormatting>
  <conditionalFormatting sqref="E41:J41">
    <cfRule type="top10" dxfId="345" priority="1898" rank="1"/>
  </conditionalFormatting>
  <conditionalFormatting sqref="E43:J43">
    <cfRule type="top10" dxfId="344" priority="1899" rank="1"/>
  </conditionalFormatting>
  <conditionalFormatting sqref="E45:J45">
    <cfRule type="top10" dxfId="343" priority="1900" rank="1"/>
  </conditionalFormatting>
  <conditionalFormatting sqref="E47:J47">
    <cfRule type="top10" dxfId="342" priority="1901" rank="1"/>
  </conditionalFormatting>
  <conditionalFormatting sqref="E49:J49">
    <cfRule type="top10" dxfId="341" priority="1902" rank="1"/>
  </conditionalFormatting>
  <pageMargins left="0.7" right="0.7" top="0.75" bottom="0.75" header="0.3" footer="0.3"/>
  <pageSetup paperSize="9" scale="59" orientation="landscape" r:id="rId1"/>
  <headerFooter>
    <oddFooter>&amp;C&amp;P</oddFooter>
  </headerFooter>
</worksheet>
</file>

<file path=xl/worksheets/sheet2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51"/>
  <sheetViews>
    <sheetView showGridLines="0" topLeftCell="A25"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22" ht="15.75" customHeight="1" x14ac:dyDescent="0.15">
      <c r="B2" s="1" t="s">
        <v>880</v>
      </c>
    </row>
    <row r="3" spans="2:22" ht="15.75" customHeight="1" x14ac:dyDescent="0.15">
      <c r="B3" s="1" t="s">
        <v>786</v>
      </c>
    </row>
    <row r="4" spans="2:22" ht="15.75" customHeight="1" x14ac:dyDescent="0.15">
      <c r="B4" s="1" t="s">
        <v>799</v>
      </c>
    </row>
    <row r="5" spans="2:22" ht="15.75" customHeight="1" x14ac:dyDescent="0.15">
      <c r="B5" s="1" t="s">
        <v>882</v>
      </c>
    </row>
    <row r="6" spans="2:22" ht="4.5" customHeight="1" x14ac:dyDescent="0.15">
      <c r="B6" s="12"/>
      <c r="C6" s="6"/>
      <c r="D6" s="15"/>
      <c r="E6" s="73"/>
      <c r="F6" s="13"/>
      <c r="G6" s="13"/>
      <c r="H6" s="13"/>
      <c r="I6" s="13"/>
      <c r="J6" s="13"/>
      <c r="K6" s="13"/>
      <c r="L6" s="13"/>
      <c r="M6" s="13"/>
      <c r="N6" s="13"/>
      <c r="O6" s="13"/>
      <c r="P6" s="13"/>
      <c r="Q6" s="13"/>
      <c r="R6" s="13"/>
      <c r="S6" s="13"/>
      <c r="T6" s="13"/>
      <c r="U6" s="13"/>
      <c r="V6" s="13"/>
    </row>
    <row r="7" spans="2:22" s="2" customFormat="1" ht="118.5" customHeight="1" thickBot="1" x14ac:dyDescent="0.2">
      <c r="B7" s="25"/>
      <c r="C7" s="5" t="s">
        <v>427</v>
      </c>
      <c r="D7" s="19" t="s">
        <v>52</v>
      </c>
      <c r="E7" s="22" t="s">
        <v>872</v>
      </c>
      <c r="F7" s="23" t="s">
        <v>118</v>
      </c>
      <c r="G7" s="23" t="s">
        <v>119</v>
      </c>
      <c r="H7" s="23" t="s">
        <v>120</v>
      </c>
      <c r="I7" s="23" t="s">
        <v>121</v>
      </c>
      <c r="J7" s="23" t="s">
        <v>122</v>
      </c>
      <c r="K7" s="23" t="s">
        <v>123</v>
      </c>
      <c r="L7" s="23" t="s">
        <v>124</v>
      </c>
      <c r="M7" s="23" t="s">
        <v>125</v>
      </c>
      <c r="N7" s="23" t="s">
        <v>126</v>
      </c>
      <c r="O7" s="23" t="s">
        <v>127</v>
      </c>
      <c r="P7" s="23" t="s">
        <v>26</v>
      </c>
      <c r="Q7" s="23" t="s">
        <v>128</v>
      </c>
      <c r="R7" s="23" t="s">
        <v>129</v>
      </c>
      <c r="S7" s="23" t="s">
        <v>44</v>
      </c>
      <c r="T7" s="23" t="s">
        <v>130</v>
      </c>
      <c r="U7" s="23" t="s">
        <v>17</v>
      </c>
      <c r="V7" s="23" t="s">
        <v>53</v>
      </c>
    </row>
    <row r="8" spans="2:22" ht="15.75" customHeight="1" thickTop="1" x14ac:dyDescent="0.15">
      <c r="B8" s="108" t="s">
        <v>428</v>
      </c>
      <c r="C8" s="109"/>
      <c r="D8" s="16">
        <v>5305</v>
      </c>
      <c r="E8" s="46">
        <v>1250</v>
      </c>
      <c r="F8" s="28">
        <v>1434</v>
      </c>
      <c r="G8" s="28">
        <v>795</v>
      </c>
      <c r="H8" s="28">
        <v>1552</v>
      </c>
      <c r="I8" s="28">
        <v>638</v>
      </c>
      <c r="J8" s="28">
        <v>794</v>
      </c>
      <c r="K8" s="28">
        <v>990</v>
      </c>
      <c r="L8" s="28">
        <v>1587</v>
      </c>
      <c r="M8" s="28">
        <v>1158</v>
      </c>
      <c r="N8" s="28">
        <v>1951</v>
      </c>
      <c r="O8" s="28">
        <v>428</v>
      </c>
      <c r="P8" s="28">
        <v>1700</v>
      </c>
      <c r="Q8" s="28">
        <v>1562</v>
      </c>
      <c r="R8" s="28">
        <v>1237</v>
      </c>
      <c r="S8" s="28">
        <v>283</v>
      </c>
      <c r="T8" s="28">
        <v>547</v>
      </c>
      <c r="U8" s="28">
        <v>241</v>
      </c>
      <c r="V8" s="28">
        <v>341</v>
      </c>
    </row>
    <row r="9" spans="2:22" ht="15.75" customHeight="1" x14ac:dyDescent="0.15">
      <c r="B9" s="110"/>
      <c r="C9" s="109"/>
      <c r="D9" s="71">
        <v>100</v>
      </c>
      <c r="E9" s="70">
        <v>23.6</v>
      </c>
      <c r="F9" s="36">
        <v>27</v>
      </c>
      <c r="G9" s="36">
        <v>15</v>
      </c>
      <c r="H9" s="36">
        <v>29.3</v>
      </c>
      <c r="I9" s="36">
        <v>12</v>
      </c>
      <c r="J9" s="36">
        <v>15</v>
      </c>
      <c r="K9" s="36">
        <v>18.7</v>
      </c>
      <c r="L9" s="36">
        <v>29.9</v>
      </c>
      <c r="M9" s="36">
        <v>21.8</v>
      </c>
      <c r="N9" s="36">
        <v>36.799999999999997</v>
      </c>
      <c r="O9" s="36">
        <v>8.1</v>
      </c>
      <c r="P9" s="36">
        <v>32</v>
      </c>
      <c r="Q9" s="36">
        <v>29.4</v>
      </c>
      <c r="R9" s="36">
        <v>23.3</v>
      </c>
      <c r="S9" s="36">
        <v>5.3</v>
      </c>
      <c r="T9" s="36">
        <v>10.3</v>
      </c>
      <c r="U9" s="36">
        <v>4.5</v>
      </c>
      <c r="V9" s="36">
        <v>6.4</v>
      </c>
    </row>
    <row r="10" spans="2:22" ht="15.75" customHeight="1" x14ac:dyDescent="0.15">
      <c r="B10" s="117" t="s">
        <v>429</v>
      </c>
      <c r="C10" s="115" t="s">
        <v>2</v>
      </c>
      <c r="D10" s="17">
        <v>1310</v>
      </c>
      <c r="E10" s="69">
        <v>363</v>
      </c>
      <c r="F10" s="10">
        <v>390</v>
      </c>
      <c r="G10" s="10">
        <v>230</v>
      </c>
      <c r="H10" s="10">
        <v>412</v>
      </c>
      <c r="I10" s="10">
        <v>206</v>
      </c>
      <c r="J10" s="10">
        <v>255</v>
      </c>
      <c r="K10" s="10">
        <v>255</v>
      </c>
      <c r="L10" s="10">
        <v>422</v>
      </c>
      <c r="M10" s="10">
        <v>309</v>
      </c>
      <c r="N10" s="10">
        <v>444</v>
      </c>
      <c r="O10" s="10">
        <v>124</v>
      </c>
      <c r="P10" s="10">
        <v>415</v>
      </c>
      <c r="Q10" s="10">
        <v>370</v>
      </c>
      <c r="R10" s="10">
        <v>303</v>
      </c>
      <c r="S10" s="10">
        <v>78</v>
      </c>
      <c r="T10" s="10">
        <v>121</v>
      </c>
      <c r="U10" s="10">
        <v>47</v>
      </c>
      <c r="V10" s="10">
        <v>96</v>
      </c>
    </row>
    <row r="11" spans="2:22" ht="15.75" customHeight="1" x14ac:dyDescent="0.15">
      <c r="B11" s="116"/>
      <c r="C11" s="160"/>
      <c r="D11" s="33">
        <v>100</v>
      </c>
      <c r="E11" s="97">
        <v>27.7</v>
      </c>
      <c r="F11" s="35">
        <v>29.8</v>
      </c>
      <c r="G11" s="35">
        <v>17.600000000000001</v>
      </c>
      <c r="H11" s="35">
        <v>31.5</v>
      </c>
      <c r="I11" s="35">
        <v>15.7</v>
      </c>
      <c r="J11" s="35">
        <v>19.5</v>
      </c>
      <c r="K11" s="35">
        <v>19.5</v>
      </c>
      <c r="L11" s="35">
        <v>32.200000000000003</v>
      </c>
      <c r="M11" s="35">
        <v>23.6</v>
      </c>
      <c r="N11" s="35">
        <v>33.9</v>
      </c>
      <c r="O11" s="35">
        <v>9.5</v>
      </c>
      <c r="P11" s="35">
        <v>31.7</v>
      </c>
      <c r="Q11" s="35">
        <v>28.2</v>
      </c>
      <c r="R11" s="35">
        <v>23.1</v>
      </c>
      <c r="S11" s="35">
        <v>6</v>
      </c>
      <c r="T11" s="35">
        <v>9.1999999999999993</v>
      </c>
      <c r="U11" s="35">
        <v>3.6</v>
      </c>
      <c r="V11" s="35">
        <v>7.3</v>
      </c>
    </row>
    <row r="12" spans="2:22" ht="15.75" customHeight="1" x14ac:dyDescent="0.15">
      <c r="B12" s="116"/>
      <c r="C12" s="158" t="s">
        <v>3</v>
      </c>
      <c r="D12" s="16">
        <v>3960</v>
      </c>
      <c r="E12" s="46">
        <v>881</v>
      </c>
      <c r="F12" s="28">
        <v>1036</v>
      </c>
      <c r="G12" s="28">
        <v>558</v>
      </c>
      <c r="H12" s="28">
        <v>1131</v>
      </c>
      <c r="I12" s="28">
        <v>429</v>
      </c>
      <c r="J12" s="28">
        <v>533</v>
      </c>
      <c r="K12" s="28">
        <v>727</v>
      </c>
      <c r="L12" s="28">
        <v>1155</v>
      </c>
      <c r="M12" s="28">
        <v>838</v>
      </c>
      <c r="N12" s="28">
        <v>1495</v>
      </c>
      <c r="O12" s="28">
        <v>302</v>
      </c>
      <c r="P12" s="28">
        <v>1275</v>
      </c>
      <c r="Q12" s="28">
        <v>1185</v>
      </c>
      <c r="R12" s="28">
        <v>926</v>
      </c>
      <c r="S12" s="28">
        <v>204</v>
      </c>
      <c r="T12" s="28">
        <v>424</v>
      </c>
      <c r="U12" s="28">
        <v>190</v>
      </c>
      <c r="V12" s="28">
        <v>244</v>
      </c>
    </row>
    <row r="13" spans="2:22" ht="15.75" customHeight="1" x14ac:dyDescent="0.15">
      <c r="B13" s="118"/>
      <c r="C13" s="161"/>
      <c r="D13" s="18">
        <v>100</v>
      </c>
      <c r="E13" s="70">
        <v>22.2</v>
      </c>
      <c r="F13" s="36">
        <v>26.2</v>
      </c>
      <c r="G13" s="36">
        <v>14.1</v>
      </c>
      <c r="H13" s="36">
        <v>28.6</v>
      </c>
      <c r="I13" s="36">
        <v>10.8</v>
      </c>
      <c r="J13" s="36">
        <v>13.5</v>
      </c>
      <c r="K13" s="36">
        <v>18.399999999999999</v>
      </c>
      <c r="L13" s="36">
        <v>29.2</v>
      </c>
      <c r="M13" s="36">
        <v>21.2</v>
      </c>
      <c r="N13" s="36">
        <v>37.799999999999997</v>
      </c>
      <c r="O13" s="36">
        <v>7.6</v>
      </c>
      <c r="P13" s="36">
        <v>32.200000000000003</v>
      </c>
      <c r="Q13" s="36">
        <v>29.9</v>
      </c>
      <c r="R13" s="36">
        <v>23.4</v>
      </c>
      <c r="S13" s="36">
        <v>5.2</v>
      </c>
      <c r="T13" s="36">
        <v>10.7</v>
      </c>
      <c r="U13" s="36">
        <v>4.8</v>
      </c>
      <c r="V13" s="36">
        <v>6.2</v>
      </c>
    </row>
    <row r="14" spans="2:22" ht="15.75" customHeight="1" x14ac:dyDescent="0.15">
      <c r="B14" s="117" t="s">
        <v>4</v>
      </c>
      <c r="C14" s="115" t="s">
        <v>430</v>
      </c>
      <c r="D14" s="17">
        <v>149</v>
      </c>
      <c r="E14" s="69">
        <v>40</v>
      </c>
      <c r="F14" s="10">
        <v>36</v>
      </c>
      <c r="G14" s="10">
        <v>22</v>
      </c>
      <c r="H14" s="10">
        <v>47</v>
      </c>
      <c r="I14" s="10">
        <v>19</v>
      </c>
      <c r="J14" s="10">
        <v>29</v>
      </c>
      <c r="K14" s="10">
        <v>29</v>
      </c>
      <c r="L14" s="10">
        <v>60</v>
      </c>
      <c r="M14" s="10">
        <v>31</v>
      </c>
      <c r="N14" s="10">
        <v>32</v>
      </c>
      <c r="O14" s="10">
        <v>12</v>
      </c>
      <c r="P14" s="10">
        <v>56</v>
      </c>
      <c r="Q14" s="10">
        <v>55</v>
      </c>
      <c r="R14" s="10">
        <v>53</v>
      </c>
      <c r="S14" s="10">
        <v>7</v>
      </c>
      <c r="T14" s="10">
        <v>12</v>
      </c>
      <c r="U14" s="10">
        <v>8</v>
      </c>
      <c r="V14" s="10">
        <v>11</v>
      </c>
    </row>
    <row r="15" spans="2:22" ht="15.75" customHeight="1" x14ac:dyDescent="0.15">
      <c r="B15" s="116"/>
      <c r="C15" s="160"/>
      <c r="D15" s="33">
        <v>100</v>
      </c>
      <c r="E15" s="49">
        <v>26.8</v>
      </c>
      <c r="F15" s="35">
        <v>24.2</v>
      </c>
      <c r="G15" s="35">
        <v>14.8</v>
      </c>
      <c r="H15" s="35">
        <v>31.5</v>
      </c>
      <c r="I15" s="35">
        <v>12.8</v>
      </c>
      <c r="J15" s="35">
        <v>19.5</v>
      </c>
      <c r="K15" s="35">
        <v>19.5</v>
      </c>
      <c r="L15" s="35">
        <v>40.299999999999997</v>
      </c>
      <c r="M15" s="35">
        <v>20.8</v>
      </c>
      <c r="N15" s="35">
        <v>21.5</v>
      </c>
      <c r="O15" s="35">
        <v>8.1</v>
      </c>
      <c r="P15" s="35">
        <v>37.6</v>
      </c>
      <c r="Q15" s="35">
        <v>36.9</v>
      </c>
      <c r="R15" s="35">
        <v>35.6</v>
      </c>
      <c r="S15" s="35">
        <v>4.7</v>
      </c>
      <c r="T15" s="35">
        <v>8.1</v>
      </c>
      <c r="U15" s="35">
        <v>5.4</v>
      </c>
      <c r="V15" s="35">
        <v>7.4</v>
      </c>
    </row>
    <row r="16" spans="2:22" ht="15.75" customHeight="1" x14ac:dyDescent="0.15">
      <c r="B16" s="116"/>
      <c r="C16" s="158" t="s">
        <v>431</v>
      </c>
      <c r="D16" s="16">
        <v>184</v>
      </c>
      <c r="E16" s="46">
        <v>39</v>
      </c>
      <c r="F16" s="28">
        <v>42</v>
      </c>
      <c r="G16" s="28">
        <v>33</v>
      </c>
      <c r="H16" s="28">
        <v>48</v>
      </c>
      <c r="I16" s="28">
        <v>24</v>
      </c>
      <c r="J16" s="28">
        <v>30</v>
      </c>
      <c r="K16" s="28">
        <v>31</v>
      </c>
      <c r="L16" s="28">
        <v>64</v>
      </c>
      <c r="M16" s="28">
        <v>31</v>
      </c>
      <c r="N16" s="28">
        <v>32</v>
      </c>
      <c r="O16" s="28">
        <v>14</v>
      </c>
      <c r="P16" s="28">
        <v>50</v>
      </c>
      <c r="Q16" s="28">
        <v>55</v>
      </c>
      <c r="R16" s="28">
        <v>40</v>
      </c>
      <c r="S16" s="28">
        <v>11</v>
      </c>
      <c r="T16" s="28">
        <v>26</v>
      </c>
      <c r="U16" s="28">
        <v>10</v>
      </c>
      <c r="V16" s="28">
        <v>15</v>
      </c>
    </row>
    <row r="17" spans="2:22" ht="15.75" customHeight="1" x14ac:dyDescent="0.15">
      <c r="B17" s="116"/>
      <c r="C17" s="160"/>
      <c r="D17" s="33">
        <v>100</v>
      </c>
      <c r="E17" s="97">
        <v>21.2</v>
      </c>
      <c r="F17" s="35">
        <v>22.8</v>
      </c>
      <c r="G17" s="35">
        <v>17.899999999999999</v>
      </c>
      <c r="H17" s="35">
        <v>26.1</v>
      </c>
      <c r="I17" s="35">
        <v>13</v>
      </c>
      <c r="J17" s="35">
        <v>16.3</v>
      </c>
      <c r="K17" s="35">
        <v>16.8</v>
      </c>
      <c r="L17" s="35">
        <v>34.799999999999997</v>
      </c>
      <c r="M17" s="35">
        <v>16.8</v>
      </c>
      <c r="N17" s="35">
        <v>17.399999999999999</v>
      </c>
      <c r="O17" s="35">
        <v>7.6</v>
      </c>
      <c r="P17" s="35">
        <v>27.2</v>
      </c>
      <c r="Q17" s="35">
        <v>29.9</v>
      </c>
      <c r="R17" s="35">
        <v>21.7</v>
      </c>
      <c r="S17" s="35">
        <v>6</v>
      </c>
      <c r="T17" s="35">
        <v>14.1</v>
      </c>
      <c r="U17" s="35">
        <v>5.4</v>
      </c>
      <c r="V17" s="35">
        <v>8.1999999999999993</v>
      </c>
    </row>
    <row r="18" spans="2:22" ht="15.75" customHeight="1" x14ac:dyDescent="0.15">
      <c r="B18" s="116"/>
      <c r="C18" s="158" t="s">
        <v>432</v>
      </c>
      <c r="D18" s="16">
        <v>247</v>
      </c>
      <c r="E18" s="46">
        <v>66</v>
      </c>
      <c r="F18" s="28">
        <v>65</v>
      </c>
      <c r="G18" s="28">
        <v>39</v>
      </c>
      <c r="H18" s="28">
        <v>77</v>
      </c>
      <c r="I18" s="28">
        <v>33</v>
      </c>
      <c r="J18" s="28">
        <v>50</v>
      </c>
      <c r="K18" s="28">
        <v>56</v>
      </c>
      <c r="L18" s="28">
        <v>90</v>
      </c>
      <c r="M18" s="28">
        <v>46</v>
      </c>
      <c r="N18" s="28">
        <v>63</v>
      </c>
      <c r="O18" s="28">
        <v>22</v>
      </c>
      <c r="P18" s="28">
        <v>84</v>
      </c>
      <c r="Q18" s="28">
        <v>71</v>
      </c>
      <c r="R18" s="28">
        <v>66</v>
      </c>
      <c r="S18" s="28">
        <v>13</v>
      </c>
      <c r="T18" s="28">
        <v>32</v>
      </c>
      <c r="U18" s="28">
        <v>17</v>
      </c>
      <c r="V18" s="28">
        <v>11</v>
      </c>
    </row>
    <row r="19" spans="2:22" ht="15.75" customHeight="1" x14ac:dyDescent="0.15">
      <c r="B19" s="116"/>
      <c r="C19" s="160"/>
      <c r="D19" s="33">
        <v>100</v>
      </c>
      <c r="E19" s="49">
        <v>26.7</v>
      </c>
      <c r="F19" s="35">
        <v>26.3</v>
      </c>
      <c r="G19" s="35">
        <v>15.8</v>
      </c>
      <c r="H19" s="35">
        <v>31.2</v>
      </c>
      <c r="I19" s="35">
        <v>13.4</v>
      </c>
      <c r="J19" s="35">
        <v>20.2</v>
      </c>
      <c r="K19" s="35">
        <v>22.7</v>
      </c>
      <c r="L19" s="35">
        <v>36.4</v>
      </c>
      <c r="M19" s="35">
        <v>18.600000000000001</v>
      </c>
      <c r="N19" s="35">
        <v>25.5</v>
      </c>
      <c r="O19" s="35">
        <v>8.9</v>
      </c>
      <c r="P19" s="35">
        <v>34</v>
      </c>
      <c r="Q19" s="35">
        <v>28.7</v>
      </c>
      <c r="R19" s="35">
        <v>26.7</v>
      </c>
      <c r="S19" s="35">
        <v>5.3</v>
      </c>
      <c r="T19" s="35">
        <v>13</v>
      </c>
      <c r="U19" s="35">
        <v>6.9</v>
      </c>
      <c r="V19" s="35">
        <v>4.5</v>
      </c>
    </row>
    <row r="20" spans="2:22" ht="15.75" customHeight="1" x14ac:dyDescent="0.15">
      <c r="B20" s="116"/>
      <c r="C20" s="158" t="s">
        <v>433</v>
      </c>
      <c r="D20" s="16">
        <v>454</v>
      </c>
      <c r="E20" s="46">
        <v>94</v>
      </c>
      <c r="F20" s="28">
        <v>107</v>
      </c>
      <c r="G20" s="28">
        <v>61</v>
      </c>
      <c r="H20" s="28">
        <v>131</v>
      </c>
      <c r="I20" s="28">
        <v>66</v>
      </c>
      <c r="J20" s="28">
        <v>73</v>
      </c>
      <c r="K20" s="28">
        <v>72</v>
      </c>
      <c r="L20" s="28">
        <v>154</v>
      </c>
      <c r="M20" s="28">
        <v>96</v>
      </c>
      <c r="N20" s="28">
        <v>133</v>
      </c>
      <c r="O20" s="28">
        <v>43</v>
      </c>
      <c r="P20" s="28">
        <v>135</v>
      </c>
      <c r="Q20" s="28">
        <v>127</v>
      </c>
      <c r="R20" s="28">
        <v>99</v>
      </c>
      <c r="S20" s="28">
        <v>29</v>
      </c>
      <c r="T20" s="28">
        <v>59</v>
      </c>
      <c r="U20" s="28">
        <v>23</v>
      </c>
      <c r="V20" s="28">
        <v>35</v>
      </c>
    </row>
    <row r="21" spans="2:22" ht="15.75" customHeight="1" x14ac:dyDescent="0.15">
      <c r="B21" s="116"/>
      <c r="C21" s="160"/>
      <c r="D21" s="33">
        <v>100</v>
      </c>
      <c r="E21" s="49">
        <v>20.7</v>
      </c>
      <c r="F21" s="35">
        <v>23.6</v>
      </c>
      <c r="G21" s="35">
        <v>13.4</v>
      </c>
      <c r="H21" s="35">
        <v>28.9</v>
      </c>
      <c r="I21" s="35">
        <v>14.5</v>
      </c>
      <c r="J21" s="35">
        <v>16.100000000000001</v>
      </c>
      <c r="K21" s="35">
        <v>15.9</v>
      </c>
      <c r="L21" s="35">
        <v>33.9</v>
      </c>
      <c r="M21" s="35">
        <v>21.1</v>
      </c>
      <c r="N21" s="35">
        <v>29.3</v>
      </c>
      <c r="O21" s="35">
        <v>9.5</v>
      </c>
      <c r="P21" s="35">
        <v>29.7</v>
      </c>
      <c r="Q21" s="35">
        <v>28</v>
      </c>
      <c r="R21" s="35">
        <v>21.8</v>
      </c>
      <c r="S21" s="35">
        <v>6.4</v>
      </c>
      <c r="T21" s="35">
        <v>13</v>
      </c>
      <c r="U21" s="35">
        <v>5.0999999999999996</v>
      </c>
      <c r="V21" s="35">
        <v>7.7</v>
      </c>
    </row>
    <row r="22" spans="2:22" ht="15.75" customHeight="1" x14ac:dyDescent="0.15">
      <c r="B22" s="116"/>
      <c r="C22" s="158" t="s">
        <v>434</v>
      </c>
      <c r="D22" s="16">
        <v>1021</v>
      </c>
      <c r="E22" s="46">
        <v>222</v>
      </c>
      <c r="F22" s="28">
        <v>257</v>
      </c>
      <c r="G22" s="28">
        <v>135</v>
      </c>
      <c r="H22" s="28">
        <v>304</v>
      </c>
      <c r="I22" s="28">
        <v>110</v>
      </c>
      <c r="J22" s="28">
        <v>127</v>
      </c>
      <c r="K22" s="28">
        <v>173</v>
      </c>
      <c r="L22" s="28">
        <v>309</v>
      </c>
      <c r="M22" s="28">
        <v>221</v>
      </c>
      <c r="N22" s="28">
        <v>382</v>
      </c>
      <c r="O22" s="28">
        <v>80</v>
      </c>
      <c r="P22" s="28">
        <v>332</v>
      </c>
      <c r="Q22" s="28">
        <v>303</v>
      </c>
      <c r="R22" s="28">
        <v>253</v>
      </c>
      <c r="S22" s="28">
        <v>51</v>
      </c>
      <c r="T22" s="28">
        <v>81</v>
      </c>
      <c r="U22" s="28">
        <v>47</v>
      </c>
      <c r="V22" s="28">
        <v>78</v>
      </c>
    </row>
    <row r="23" spans="2:22" ht="15.75" customHeight="1" x14ac:dyDescent="0.15">
      <c r="B23" s="116"/>
      <c r="C23" s="159"/>
      <c r="D23" s="33">
        <v>100</v>
      </c>
      <c r="E23" s="49">
        <v>21.7</v>
      </c>
      <c r="F23" s="35">
        <v>25.2</v>
      </c>
      <c r="G23" s="35">
        <v>13.2</v>
      </c>
      <c r="H23" s="35">
        <v>29.8</v>
      </c>
      <c r="I23" s="35">
        <v>10.8</v>
      </c>
      <c r="J23" s="35">
        <v>12.4</v>
      </c>
      <c r="K23" s="35">
        <v>16.899999999999999</v>
      </c>
      <c r="L23" s="35">
        <v>30.3</v>
      </c>
      <c r="M23" s="35">
        <v>21.6</v>
      </c>
      <c r="N23" s="35">
        <v>37.4</v>
      </c>
      <c r="O23" s="35">
        <v>7.8</v>
      </c>
      <c r="P23" s="35">
        <v>32.5</v>
      </c>
      <c r="Q23" s="35">
        <v>29.7</v>
      </c>
      <c r="R23" s="35">
        <v>24.8</v>
      </c>
      <c r="S23" s="35">
        <v>5</v>
      </c>
      <c r="T23" s="35">
        <v>7.9</v>
      </c>
      <c r="U23" s="35">
        <v>4.5999999999999996</v>
      </c>
      <c r="V23" s="35">
        <v>7.6</v>
      </c>
    </row>
    <row r="24" spans="2:22" ht="15.75" customHeight="1" x14ac:dyDescent="0.15">
      <c r="B24" s="116"/>
      <c r="C24" s="160" t="s">
        <v>435</v>
      </c>
      <c r="D24" s="16">
        <v>1668</v>
      </c>
      <c r="E24" s="46">
        <v>382</v>
      </c>
      <c r="F24" s="28">
        <v>441</v>
      </c>
      <c r="G24" s="28">
        <v>227</v>
      </c>
      <c r="H24" s="28">
        <v>478</v>
      </c>
      <c r="I24" s="28">
        <v>190</v>
      </c>
      <c r="J24" s="28">
        <v>221</v>
      </c>
      <c r="K24" s="28">
        <v>285</v>
      </c>
      <c r="L24" s="28">
        <v>485</v>
      </c>
      <c r="M24" s="28">
        <v>377</v>
      </c>
      <c r="N24" s="28">
        <v>694</v>
      </c>
      <c r="O24" s="28">
        <v>130</v>
      </c>
      <c r="P24" s="28">
        <v>523</v>
      </c>
      <c r="Q24" s="28">
        <v>506</v>
      </c>
      <c r="R24" s="28">
        <v>405</v>
      </c>
      <c r="S24" s="28">
        <v>92</v>
      </c>
      <c r="T24" s="28">
        <v>165</v>
      </c>
      <c r="U24" s="28">
        <v>70</v>
      </c>
      <c r="V24" s="28">
        <v>101</v>
      </c>
    </row>
    <row r="25" spans="2:22" ht="15.75" customHeight="1" x14ac:dyDescent="0.15">
      <c r="B25" s="116"/>
      <c r="C25" s="160"/>
      <c r="D25" s="33">
        <v>100</v>
      </c>
      <c r="E25" s="97">
        <v>22.9</v>
      </c>
      <c r="F25" s="35">
        <v>26.4</v>
      </c>
      <c r="G25" s="35">
        <v>13.6</v>
      </c>
      <c r="H25" s="35">
        <v>28.7</v>
      </c>
      <c r="I25" s="35">
        <v>11.4</v>
      </c>
      <c r="J25" s="35">
        <v>13.2</v>
      </c>
      <c r="K25" s="35">
        <v>17.100000000000001</v>
      </c>
      <c r="L25" s="35">
        <v>29.1</v>
      </c>
      <c r="M25" s="35">
        <v>22.6</v>
      </c>
      <c r="N25" s="35">
        <v>41.6</v>
      </c>
      <c r="O25" s="35">
        <v>7.8</v>
      </c>
      <c r="P25" s="35">
        <v>31.4</v>
      </c>
      <c r="Q25" s="35">
        <v>30.3</v>
      </c>
      <c r="R25" s="35">
        <v>24.3</v>
      </c>
      <c r="S25" s="35">
        <v>5.5</v>
      </c>
      <c r="T25" s="35">
        <v>9.9</v>
      </c>
      <c r="U25" s="35">
        <v>4.2</v>
      </c>
      <c r="V25" s="35">
        <v>6.1</v>
      </c>
    </row>
    <row r="26" spans="2:22" ht="15.75" customHeight="1" x14ac:dyDescent="0.15">
      <c r="B26" s="116"/>
      <c r="C26" s="158" t="s">
        <v>436</v>
      </c>
      <c r="D26" s="16">
        <v>1492</v>
      </c>
      <c r="E26" s="46">
        <v>392</v>
      </c>
      <c r="F26" s="28">
        <v>468</v>
      </c>
      <c r="G26" s="28">
        <v>266</v>
      </c>
      <c r="H26" s="28">
        <v>449</v>
      </c>
      <c r="I26" s="28">
        <v>187</v>
      </c>
      <c r="J26" s="28">
        <v>248</v>
      </c>
      <c r="K26" s="28">
        <v>330</v>
      </c>
      <c r="L26" s="28">
        <v>406</v>
      </c>
      <c r="M26" s="28">
        <v>330</v>
      </c>
      <c r="N26" s="28">
        <v>585</v>
      </c>
      <c r="O26" s="28">
        <v>124</v>
      </c>
      <c r="P26" s="28">
        <v>500</v>
      </c>
      <c r="Q26" s="28">
        <v>428</v>
      </c>
      <c r="R26" s="28">
        <v>306</v>
      </c>
      <c r="S26" s="28">
        <v>75</v>
      </c>
      <c r="T26" s="28">
        <v>160</v>
      </c>
      <c r="U26" s="28">
        <v>60</v>
      </c>
      <c r="V26" s="28">
        <v>85</v>
      </c>
    </row>
    <row r="27" spans="2:22" ht="15.75" customHeight="1" x14ac:dyDescent="0.15">
      <c r="B27" s="118"/>
      <c r="C27" s="161"/>
      <c r="D27" s="18">
        <v>100</v>
      </c>
      <c r="E27" s="70">
        <v>26.3</v>
      </c>
      <c r="F27" s="36">
        <v>31.4</v>
      </c>
      <c r="G27" s="36">
        <v>17.8</v>
      </c>
      <c r="H27" s="36">
        <v>30.1</v>
      </c>
      <c r="I27" s="36">
        <v>12.5</v>
      </c>
      <c r="J27" s="36">
        <v>16.600000000000001</v>
      </c>
      <c r="K27" s="36">
        <v>22.1</v>
      </c>
      <c r="L27" s="36">
        <v>27.2</v>
      </c>
      <c r="M27" s="36">
        <v>22.1</v>
      </c>
      <c r="N27" s="36">
        <v>39.200000000000003</v>
      </c>
      <c r="O27" s="36">
        <v>8.3000000000000007</v>
      </c>
      <c r="P27" s="36">
        <v>33.5</v>
      </c>
      <c r="Q27" s="36">
        <v>28.7</v>
      </c>
      <c r="R27" s="36">
        <v>20.5</v>
      </c>
      <c r="S27" s="36">
        <v>5</v>
      </c>
      <c r="T27" s="36">
        <v>10.7</v>
      </c>
      <c r="U27" s="36">
        <v>4</v>
      </c>
      <c r="V27" s="36">
        <v>5.7</v>
      </c>
    </row>
    <row r="28" spans="2:22" ht="15.75" customHeight="1" x14ac:dyDescent="0.15">
      <c r="B28" s="117" t="s">
        <v>478</v>
      </c>
      <c r="C28" s="115" t="s">
        <v>18</v>
      </c>
      <c r="D28" s="17">
        <v>704</v>
      </c>
      <c r="E28" s="69">
        <v>80</v>
      </c>
      <c r="F28" s="10">
        <v>107</v>
      </c>
      <c r="G28" s="10">
        <v>63</v>
      </c>
      <c r="H28" s="10">
        <v>159</v>
      </c>
      <c r="I28" s="10">
        <v>51</v>
      </c>
      <c r="J28" s="10">
        <v>46</v>
      </c>
      <c r="K28" s="10">
        <v>81</v>
      </c>
      <c r="L28" s="10">
        <v>211</v>
      </c>
      <c r="M28" s="10">
        <v>93</v>
      </c>
      <c r="N28" s="10">
        <v>152</v>
      </c>
      <c r="O28" s="10">
        <v>58</v>
      </c>
      <c r="P28" s="10">
        <v>208</v>
      </c>
      <c r="Q28" s="10">
        <v>226</v>
      </c>
      <c r="R28" s="10">
        <v>134</v>
      </c>
      <c r="S28" s="10">
        <v>27</v>
      </c>
      <c r="T28" s="10">
        <v>113</v>
      </c>
      <c r="U28" s="10">
        <v>47</v>
      </c>
      <c r="V28" s="10">
        <v>56</v>
      </c>
    </row>
    <row r="29" spans="2:22" ht="15.75" customHeight="1" x14ac:dyDescent="0.15">
      <c r="B29" s="116"/>
      <c r="C29" s="159"/>
      <c r="D29" s="33">
        <v>100</v>
      </c>
      <c r="E29" s="49">
        <v>11.4</v>
      </c>
      <c r="F29" s="35">
        <v>15.2</v>
      </c>
      <c r="G29" s="35">
        <v>8.9</v>
      </c>
      <c r="H29" s="35">
        <v>22.6</v>
      </c>
      <c r="I29" s="35">
        <v>7.2</v>
      </c>
      <c r="J29" s="35">
        <v>6.5</v>
      </c>
      <c r="K29" s="35">
        <v>11.5</v>
      </c>
      <c r="L29" s="35">
        <v>30</v>
      </c>
      <c r="M29" s="35">
        <v>13.2</v>
      </c>
      <c r="N29" s="35">
        <v>21.6</v>
      </c>
      <c r="O29" s="35">
        <v>8.1999999999999993</v>
      </c>
      <c r="P29" s="35">
        <v>29.5</v>
      </c>
      <c r="Q29" s="35">
        <v>32.1</v>
      </c>
      <c r="R29" s="35">
        <v>19</v>
      </c>
      <c r="S29" s="35">
        <v>3.8</v>
      </c>
      <c r="T29" s="35">
        <v>16.100000000000001</v>
      </c>
      <c r="U29" s="35">
        <v>6.7</v>
      </c>
      <c r="V29" s="35">
        <v>8</v>
      </c>
    </row>
    <row r="30" spans="2:22" ht="15.75" customHeight="1" x14ac:dyDescent="0.15">
      <c r="B30" s="116"/>
      <c r="C30" s="158" t="s">
        <v>19</v>
      </c>
      <c r="D30" s="16">
        <v>931</v>
      </c>
      <c r="E30" s="46">
        <v>129</v>
      </c>
      <c r="F30" s="28">
        <v>165</v>
      </c>
      <c r="G30" s="28">
        <v>101</v>
      </c>
      <c r="H30" s="28">
        <v>248</v>
      </c>
      <c r="I30" s="28">
        <v>67</v>
      </c>
      <c r="J30" s="28">
        <v>93</v>
      </c>
      <c r="K30" s="28">
        <v>128</v>
      </c>
      <c r="L30" s="28">
        <v>333</v>
      </c>
      <c r="M30" s="28">
        <v>122</v>
      </c>
      <c r="N30" s="28">
        <v>189</v>
      </c>
      <c r="O30" s="28">
        <v>57</v>
      </c>
      <c r="P30" s="28">
        <v>278</v>
      </c>
      <c r="Q30" s="28">
        <v>297</v>
      </c>
      <c r="R30" s="28">
        <v>187</v>
      </c>
      <c r="S30" s="28">
        <v>47</v>
      </c>
      <c r="T30" s="28">
        <v>132</v>
      </c>
      <c r="U30" s="28">
        <v>51</v>
      </c>
      <c r="V30" s="28">
        <v>68</v>
      </c>
    </row>
    <row r="31" spans="2:22" ht="15.75" customHeight="1" x14ac:dyDescent="0.15">
      <c r="B31" s="116"/>
      <c r="C31" s="159"/>
      <c r="D31" s="33">
        <v>100</v>
      </c>
      <c r="E31" s="49">
        <v>13.9</v>
      </c>
      <c r="F31" s="35">
        <v>17.7</v>
      </c>
      <c r="G31" s="35">
        <v>10.8</v>
      </c>
      <c r="H31" s="35">
        <v>26.6</v>
      </c>
      <c r="I31" s="35">
        <v>7.2</v>
      </c>
      <c r="J31" s="35">
        <v>10</v>
      </c>
      <c r="K31" s="35">
        <v>13.7</v>
      </c>
      <c r="L31" s="35">
        <v>35.799999999999997</v>
      </c>
      <c r="M31" s="35">
        <v>13.1</v>
      </c>
      <c r="N31" s="35">
        <v>20.3</v>
      </c>
      <c r="O31" s="35">
        <v>6.1</v>
      </c>
      <c r="P31" s="35">
        <v>29.9</v>
      </c>
      <c r="Q31" s="35">
        <v>31.9</v>
      </c>
      <c r="R31" s="35">
        <v>20.100000000000001</v>
      </c>
      <c r="S31" s="35">
        <v>5</v>
      </c>
      <c r="T31" s="35">
        <v>14.2</v>
      </c>
      <c r="U31" s="35">
        <v>5.5</v>
      </c>
      <c r="V31" s="35">
        <v>7.3</v>
      </c>
    </row>
    <row r="32" spans="2:22" ht="15.75" customHeight="1" x14ac:dyDescent="0.15">
      <c r="B32" s="116"/>
      <c r="C32" s="160" t="s">
        <v>20</v>
      </c>
      <c r="D32" s="16">
        <v>1455</v>
      </c>
      <c r="E32" s="46">
        <v>317</v>
      </c>
      <c r="F32" s="28">
        <v>363</v>
      </c>
      <c r="G32" s="28">
        <v>189</v>
      </c>
      <c r="H32" s="28">
        <v>427</v>
      </c>
      <c r="I32" s="28">
        <v>184</v>
      </c>
      <c r="J32" s="28">
        <v>188</v>
      </c>
      <c r="K32" s="28">
        <v>246</v>
      </c>
      <c r="L32" s="28">
        <v>419</v>
      </c>
      <c r="M32" s="28">
        <v>411</v>
      </c>
      <c r="N32" s="28">
        <v>718</v>
      </c>
      <c r="O32" s="28">
        <v>89</v>
      </c>
      <c r="P32" s="28">
        <v>498</v>
      </c>
      <c r="Q32" s="28">
        <v>468</v>
      </c>
      <c r="R32" s="28">
        <v>402</v>
      </c>
      <c r="S32" s="28">
        <v>85</v>
      </c>
      <c r="T32" s="28">
        <v>103</v>
      </c>
      <c r="U32" s="28">
        <v>54</v>
      </c>
      <c r="V32" s="28">
        <v>73</v>
      </c>
    </row>
    <row r="33" spans="2:22" ht="15.75" customHeight="1" x14ac:dyDescent="0.15">
      <c r="B33" s="116"/>
      <c r="C33" s="160"/>
      <c r="D33" s="33">
        <v>100</v>
      </c>
      <c r="E33" s="49">
        <v>21.8</v>
      </c>
      <c r="F33" s="35">
        <v>24.9</v>
      </c>
      <c r="G33" s="35">
        <v>13</v>
      </c>
      <c r="H33" s="35">
        <v>29.3</v>
      </c>
      <c r="I33" s="35">
        <v>12.6</v>
      </c>
      <c r="J33" s="35">
        <v>12.9</v>
      </c>
      <c r="K33" s="35">
        <v>16.899999999999999</v>
      </c>
      <c r="L33" s="35">
        <v>28.8</v>
      </c>
      <c r="M33" s="35">
        <v>28.2</v>
      </c>
      <c r="N33" s="35">
        <v>49.3</v>
      </c>
      <c r="O33" s="35">
        <v>6.1</v>
      </c>
      <c r="P33" s="35">
        <v>34.200000000000003</v>
      </c>
      <c r="Q33" s="35">
        <v>32.200000000000003</v>
      </c>
      <c r="R33" s="35">
        <v>27.6</v>
      </c>
      <c r="S33" s="35">
        <v>5.8</v>
      </c>
      <c r="T33" s="35">
        <v>7.1</v>
      </c>
      <c r="U33" s="35">
        <v>3.7</v>
      </c>
      <c r="V33" s="35">
        <v>5</v>
      </c>
    </row>
    <row r="34" spans="2:22" ht="15.75" customHeight="1" x14ac:dyDescent="0.15">
      <c r="B34" s="116"/>
      <c r="C34" s="158" t="s">
        <v>21</v>
      </c>
      <c r="D34" s="16">
        <v>1102</v>
      </c>
      <c r="E34" s="46">
        <v>328</v>
      </c>
      <c r="F34" s="28">
        <v>373</v>
      </c>
      <c r="G34" s="28">
        <v>192</v>
      </c>
      <c r="H34" s="28">
        <v>360</v>
      </c>
      <c r="I34" s="28">
        <v>152</v>
      </c>
      <c r="J34" s="28">
        <v>220</v>
      </c>
      <c r="K34" s="28">
        <v>249</v>
      </c>
      <c r="L34" s="28">
        <v>295</v>
      </c>
      <c r="M34" s="28">
        <v>290</v>
      </c>
      <c r="N34" s="28">
        <v>472</v>
      </c>
      <c r="O34" s="28">
        <v>84</v>
      </c>
      <c r="P34" s="28">
        <v>396</v>
      </c>
      <c r="Q34" s="28">
        <v>326</v>
      </c>
      <c r="R34" s="28">
        <v>273</v>
      </c>
      <c r="S34" s="28">
        <v>55</v>
      </c>
      <c r="T34" s="28">
        <v>85</v>
      </c>
      <c r="U34" s="28">
        <v>33</v>
      </c>
      <c r="V34" s="28">
        <v>55</v>
      </c>
    </row>
    <row r="35" spans="2:22" ht="15.75" customHeight="1" x14ac:dyDescent="0.15">
      <c r="B35" s="116"/>
      <c r="C35" s="160"/>
      <c r="D35" s="33">
        <v>100</v>
      </c>
      <c r="E35" s="49">
        <v>29.8</v>
      </c>
      <c r="F35" s="35">
        <v>33.799999999999997</v>
      </c>
      <c r="G35" s="35">
        <v>17.399999999999999</v>
      </c>
      <c r="H35" s="35">
        <v>32.700000000000003</v>
      </c>
      <c r="I35" s="35">
        <v>13.8</v>
      </c>
      <c r="J35" s="35">
        <v>20</v>
      </c>
      <c r="K35" s="35">
        <v>22.6</v>
      </c>
      <c r="L35" s="35">
        <v>26.8</v>
      </c>
      <c r="M35" s="35">
        <v>26.3</v>
      </c>
      <c r="N35" s="35">
        <v>42.8</v>
      </c>
      <c r="O35" s="35">
        <v>7.6</v>
      </c>
      <c r="P35" s="35">
        <v>35.9</v>
      </c>
      <c r="Q35" s="35">
        <v>29.6</v>
      </c>
      <c r="R35" s="35">
        <v>24.8</v>
      </c>
      <c r="S35" s="35">
        <v>5</v>
      </c>
      <c r="T35" s="35">
        <v>7.7</v>
      </c>
      <c r="U35" s="35">
        <v>3</v>
      </c>
      <c r="V35" s="35">
        <v>5</v>
      </c>
    </row>
    <row r="36" spans="2:22" ht="15.75" customHeight="1" x14ac:dyDescent="0.15">
      <c r="B36" s="116"/>
      <c r="C36" s="158" t="s">
        <v>22</v>
      </c>
      <c r="D36" s="16">
        <v>564</v>
      </c>
      <c r="E36" s="46">
        <v>213</v>
      </c>
      <c r="F36" s="28">
        <v>240</v>
      </c>
      <c r="G36" s="28">
        <v>128</v>
      </c>
      <c r="H36" s="28">
        <v>192</v>
      </c>
      <c r="I36" s="28">
        <v>106</v>
      </c>
      <c r="J36" s="28">
        <v>138</v>
      </c>
      <c r="K36" s="28">
        <v>163</v>
      </c>
      <c r="L36" s="28">
        <v>171</v>
      </c>
      <c r="M36" s="28">
        <v>142</v>
      </c>
      <c r="N36" s="28">
        <v>242</v>
      </c>
      <c r="O36" s="28">
        <v>64</v>
      </c>
      <c r="P36" s="28">
        <v>176</v>
      </c>
      <c r="Q36" s="28">
        <v>145</v>
      </c>
      <c r="R36" s="28">
        <v>141</v>
      </c>
      <c r="S36" s="28">
        <v>35</v>
      </c>
      <c r="T36" s="28">
        <v>42</v>
      </c>
      <c r="U36" s="28">
        <v>26</v>
      </c>
      <c r="V36" s="28">
        <v>35</v>
      </c>
    </row>
    <row r="37" spans="2:22" ht="15.75" customHeight="1" x14ac:dyDescent="0.15">
      <c r="B37" s="116"/>
      <c r="C37" s="159"/>
      <c r="D37" s="33">
        <v>100</v>
      </c>
      <c r="E37" s="49">
        <v>37.799999999999997</v>
      </c>
      <c r="F37" s="35">
        <v>42.6</v>
      </c>
      <c r="G37" s="35">
        <v>22.7</v>
      </c>
      <c r="H37" s="35">
        <v>34</v>
      </c>
      <c r="I37" s="35">
        <v>18.8</v>
      </c>
      <c r="J37" s="35">
        <v>24.5</v>
      </c>
      <c r="K37" s="35">
        <v>28.9</v>
      </c>
      <c r="L37" s="35">
        <v>30.3</v>
      </c>
      <c r="M37" s="35">
        <v>25.2</v>
      </c>
      <c r="N37" s="35">
        <v>42.9</v>
      </c>
      <c r="O37" s="35">
        <v>11.3</v>
      </c>
      <c r="P37" s="35">
        <v>31.2</v>
      </c>
      <c r="Q37" s="35">
        <v>25.7</v>
      </c>
      <c r="R37" s="35">
        <v>25</v>
      </c>
      <c r="S37" s="35">
        <v>6.2</v>
      </c>
      <c r="T37" s="35">
        <v>7.4</v>
      </c>
      <c r="U37" s="35">
        <v>4.5999999999999996</v>
      </c>
      <c r="V37" s="35">
        <v>6.2</v>
      </c>
    </row>
    <row r="38" spans="2:22" ht="15.75" customHeight="1" x14ac:dyDescent="0.15">
      <c r="B38" s="116"/>
      <c r="C38" s="158" t="s">
        <v>23</v>
      </c>
      <c r="D38" s="16">
        <v>345</v>
      </c>
      <c r="E38" s="46">
        <v>130</v>
      </c>
      <c r="F38" s="28">
        <v>138</v>
      </c>
      <c r="G38" s="28">
        <v>79</v>
      </c>
      <c r="H38" s="28">
        <v>118</v>
      </c>
      <c r="I38" s="28">
        <v>55</v>
      </c>
      <c r="J38" s="28">
        <v>74</v>
      </c>
      <c r="K38" s="28">
        <v>87</v>
      </c>
      <c r="L38" s="28">
        <v>102</v>
      </c>
      <c r="M38" s="28">
        <v>66</v>
      </c>
      <c r="N38" s="28">
        <v>124</v>
      </c>
      <c r="O38" s="28">
        <v>50</v>
      </c>
      <c r="P38" s="28">
        <v>94</v>
      </c>
      <c r="Q38" s="28">
        <v>66</v>
      </c>
      <c r="R38" s="28">
        <v>67</v>
      </c>
      <c r="S38" s="28">
        <v>21</v>
      </c>
      <c r="T38" s="28">
        <v>38</v>
      </c>
      <c r="U38" s="28">
        <v>18</v>
      </c>
      <c r="V38" s="28">
        <v>29</v>
      </c>
    </row>
    <row r="39" spans="2:22" ht="15.75" customHeight="1" x14ac:dyDescent="0.15">
      <c r="B39" s="116"/>
      <c r="C39" s="159"/>
      <c r="D39" s="33">
        <v>100</v>
      </c>
      <c r="E39" s="49">
        <v>37.700000000000003</v>
      </c>
      <c r="F39" s="35">
        <v>40</v>
      </c>
      <c r="G39" s="35">
        <v>22.9</v>
      </c>
      <c r="H39" s="35">
        <v>34.200000000000003</v>
      </c>
      <c r="I39" s="35">
        <v>15.9</v>
      </c>
      <c r="J39" s="35">
        <v>21.4</v>
      </c>
      <c r="K39" s="35">
        <v>25.2</v>
      </c>
      <c r="L39" s="35">
        <v>29.6</v>
      </c>
      <c r="M39" s="35">
        <v>19.100000000000001</v>
      </c>
      <c r="N39" s="35">
        <v>35.9</v>
      </c>
      <c r="O39" s="35">
        <v>14.5</v>
      </c>
      <c r="P39" s="35">
        <v>27.2</v>
      </c>
      <c r="Q39" s="35">
        <v>19.100000000000001</v>
      </c>
      <c r="R39" s="35">
        <v>19.399999999999999</v>
      </c>
      <c r="S39" s="35">
        <v>6.1</v>
      </c>
      <c r="T39" s="35">
        <v>11</v>
      </c>
      <c r="U39" s="35">
        <v>5.2</v>
      </c>
      <c r="V39" s="35">
        <v>8.4</v>
      </c>
    </row>
    <row r="40" spans="2:22" ht="15.75" customHeight="1" x14ac:dyDescent="0.15">
      <c r="B40" s="116"/>
      <c r="C40" s="160" t="s">
        <v>24</v>
      </c>
      <c r="D40" s="16">
        <v>145</v>
      </c>
      <c r="E40" s="46">
        <v>38</v>
      </c>
      <c r="F40" s="28">
        <v>31</v>
      </c>
      <c r="G40" s="28">
        <v>31</v>
      </c>
      <c r="H40" s="28">
        <v>29</v>
      </c>
      <c r="I40" s="28">
        <v>12</v>
      </c>
      <c r="J40" s="28">
        <v>25</v>
      </c>
      <c r="K40" s="28">
        <v>22</v>
      </c>
      <c r="L40" s="28">
        <v>34</v>
      </c>
      <c r="M40" s="28">
        <v>22</v>
      </c>
      <c r="N40" s="28">
        <v>34</v>
      </c>
      <c r="O40" s="28">
        <v>22</v>
      </c>
      <c r="P40" s="28">
        <v>33</v>
      </c>
      <c r="Q40" s="28">
        <v>15</v>
      </c>
      <c r="R40" s="28">
        <v>19</v>
      </c>
      <c r="S40" s="28">
        <v>6</v>
      </c>
      <c r="T40" s="28">
        <v>27</v>
      </c>
      <c r="U40" s="28">
        <v>9</v>
      </c>
      <c r="V40" s="28">
        <v>19</v>
      </c>
    </row>
    <row r="41" spans="2:22" ht="15.75" customHeight="1" x14ac:dyDescent="0.15">
      <c r="B41" s="118"/>
      <c r="C41" s="161"/>
      <c r="D41" s="18">
        <v>100</v>
      </c>
      <c r="E41" s="70">
        <v>26.2</v>
      </c>
      <c r="F41" s="36">
        <v>21.4</v>
      </c>
      <c r="G41" s="36">
        <v>21.4</v>
      </c>
      <c r="H41" s="36">
        <v>20</v>
      </c>
      <c r="I41" s="36">
        <v>8.3000000000000007</v>
      </c>
      <c r="J41" s="36">
        <v>17.2</v>
      </c>
      <c r="K41" s="36">
        <v>15.2</v>
      </c>
      <c r="L41" s="36">
        <v>23.4</v>
      </c>
      <c r="M41" s="36">
        <v>15.2</v>
      </c>
      <c r="N41" s="36">
        <v>23.4</v>
      </c>
      <c r="O41" s="36">
        <v>15.2</v>
      </c>
      <c r="P41" s="36">
        <v>22.8</v>
      </c>
      <c r="Q41" s="36">
        <v>10.3</v>
      </c>
      <c r="R41" s="36">
        <v>13.1</v>
      </c>
      <c r="S41" s="36">
        <v>4.0999999999999996</v>
      </c>
      <c r="T41" s="36">
        <v>18.600000000000001</v>
      </c>
      <c r="U41" s="36">
        <v>6.2</v>
      </c>
      <c r="V41" s="36">
        <v>13.1</v>
      </c>
    </row>
    <row r="42" spans="2:22" ht="15.75" customHeight="1" x14ac:dyDescent="0.15">
      <c r="B42" s="117" t="s">
        <v>854</v>
      </c>
      <c r="C42" s="115" t="s">
        <v>862</v>
      </c>
      <c r="D42" s="17">
        <v>643</v>
      </c>
      <c r="E42" s="69">
        <v>108</v>
      </c>
      <c r="F42" s="10">
        <v>124</v>
      </c>
      <c r="G42" s="10">
        <v>90</v>
      </c>
      <c r="H42" s="10">
        <v>167</v>
      </c>
      <c r="I42" s="10">
        <v>66</v>
      </c>
      <c r="J42" s="10">
        <v>81</v>
      </c>
      <c r="K42" s="10">
        <v>97</v>
      </c>
      <c r="L42" s="10">
        <v>168</v>
      </c>
      <c r="M42" s="10">
        <v>118</v>
      </c>
      <c r="N42" s="10">
        <v>174</v>
      </c>
      <c r="O42" s="10">
        <v>48</v>
      </c>
      <c r="P42" s="10">
        <v>180</v>
      </c>
      <c r="Q42" s="10">
        <v>169</v>
      </c>
      <c r="R42" s="10">
        <v>129</v>
      </c>
      <c r="S42" s="10">
        <v>21</v>
      </c>
      <c r="T42" s="10">
        <v>118</v>
      </c>
      <c r="U42" s="10">
        <v>27</v>
      </c>
      <c r="V42" s="10">
        <v>27</v>
      </c>
    </row>
    <row r="43" spans="2:22" ht="15.75" customHeight="1" x14ac:dyDescent="0.15">
      <c r="B43" s="116"/>
      <c r="C43" s="159"/>
      <c r="D43" s="33">
        <v>100</v>
      </c>
      <c r="E43" s="49">
        <v>16.8</v>
      </c>
      <c r="F43" s="35">
        <v>19.3</v>
      </c>
      <c r="G43" s="35">
        <v>14</v>
      </c>
      <c r="H43" s="35">
        <v>26</v>
      </c>
      <c r="I43" s="35">
        <v>10.3</v>
      </c>
      <c r="J43" s="35">
        <v>12.6</v>
      </c>
      <c r="K43" s="35">
        <v>15.1</v>
      </c>
      <c r="L43" s="35">
        <v>26.1</v>
      </c>
      <c r="M43" s="35">
        <v>18.399999999999999</v>
      </c>
      <c r="N43" s="35">
        <v>27.1</v>
      </c>
      <c r="O43" s="35">
        <v>7.5</v>
      </c>
      <c r="P43" s="35">
        <v>28</v>
      </c>
      <c r="Q43" s="35">
        <v>26.3</v>
      </c>
      <c r="R43" s="35">
        <v>20.100000000000001</v>
      </c>
      <c r="S43" s="35">
        <v>3.3</v>
      </c>
      <c r="T43" s="35">
        <v>18.399999999999999</v>
      </c>
      <c r="U43" s="35">
        <v>4.2</v>
      </c>
      <c r="V43" s="35">
        <v>4.2</v>
      </c>
    </row>
    <row r="44" spans="2:22" ht="15.75" customHeight="1" x14ac:dyDescent="0.15">
      <c r="B44" s="116"/>
      <c r="C44" s="167" t="s">
        <v>181</v>
      </c>
      <c r="D44" s="16">
        <v>2565</v>
      </c>
      <c r="E44" s="46">
        <v>612</v>
      </c>
      <c r="F44" s="28">
        <v>721</v>
      </c>
      <c r="G44" s="28">
        <v>372</v>
      </c>
      <c r="H44" s="28">
        <v>750</v>
      </c>
      <c r="I44" s="28">
        <v>284</v>
      </c>
      <c r="J44" s="28">
        <v>369</v>
      </c>
      <c r="K44" s="28">
        <v>509</v>
      </c>
      <c r="L44" s="28">
        <v>757</v>
      </c>
      <c r="M44" s="28">
        <v>538</v>
      </c>
      <c r="N44" s="28">
        <v>929</v>
      </c>
      <c r="O44" s="28">
        <v>200</v>
      </c>
      <c r="P44" s="28">
        <v>828</v>
      </c>
      <c r="Q44" s="28">
        <v>736</v>
      </c>
      <c r="R44" s="28">
        <v>549</v>
      </c>
      <c r="S44" s="28">
        <v>150</v>
      </c>
      <c r="T44" s="28">
        <v>288</v>
      </c>
      <c r="U44" s="28">
        <v>88</v>
      </c>
      <c r="V44" s="28">
        <v>103</v>
      </c>
    </row>
    <row r="45" spans="2:22" ht="15.75" customHeight="1" x14ac:dyDescent="0.15">
      <c r="B45" s="116"/>
      <c r="C45" s="168"/>
      <c r="D45" s="33">
        <v>100</v>
      </c>
      <c r="E45" s="49">
        <v>23.9</v>
      </c>
      <c r="F45" s="35">
        <v>28.1</v>
      </c>
      <c r="G45" s="35">
        <v>14.5</v>
      </c>
      <c r="H45" s="35">
        <v>29.2</v>
      </c>
      <c r="I45" s="35">
        <v>11.1</v>
      </c>
      <c r="J45" s="35">
        <v>14.4</v>
      </c>
      <c r="K45" s="35">
        <v>19.8</v>
      </c>
      <c r="L45" s="35">
        <v>29.5</v>
      </c>
      <c r="M45" s="35">
        <v>21</v>
      </c>
      <c r="N45" s="35">
        <v>36.200000000000003</v>
      </c>
      <c r="O45" s="35">
        <v>7.8</v>
      </c>
      <c r="P45" s="35">
        <v>32.299999999999997</v>
      </c>
      <c r="Q45" s="35">
        <v>28.7</v>
      </c>
      <c r="R45" s="35">
        <v>21.4</v>
      </c>
      <c r="S45" s="35">
        <v>5.8</v>
      </c>
      <c r="T45" s="35">
        <v>11.2</v>
      </c>
      <c r="U45" s="35">
        <v>3.4</v>
      </c>
      <c r="V45" s="35">
        <v>4</v>
      </c>
    </row>
    <row r="46" spans="2:22" ht="15.75" customHeight="1" x14ac:dyDescent="0.15">
      <c r="B46" s="116"/>
      <c r="C46" s="169" t="s">
        <v>852</v>
      </c>
      <c r="D46" s="16">
        <v>515</v>
      </c>
      <c r="E46" s="46">
        <v>92</v>
      </c>
      <c r="F46" s="28">
        <v>113</v>
      </c>
      <c r="G46" s="28">
        <v>52</v>
      </c>
      <c r="H46" s="28">
        <v>141</v>
      </c>
      <c r="I46" s="28">
        <v>47</v>
      </c>
      <c r="J46" s="28">
        <v>58</v>
      </c>
      <c r="K46" s="28">
        <v>73</v>
      </c>
      <c r="L46" s="28">
        <v>168</v>
      </c>
      <c r="M46" s="28">
        <v>127</v>
      </c>
      <c r="N46" s="28">
        <v>215</v>
      </c>
      <c r="O46" s="28">
        <v>27</v>
      </c>
      <c r="P46" s="28">
        <v>172</v>
      </c>
      <c r="Q46" s="28">
        <v>164</v>
      </c>
      <c r="R46" s="28">
        <v>147</v>
      </c>
      <c r="S46" s="28">
        <v>21</v>
      </c>
      <c r="T46" s="28">
        <v>43</v>
      </c>
      <c r="U46" s="28">
        <v>20</v>
      </c>
      <c r="V46" s="28">
        <v>28</v>
      </c>
    </row>
    <row r="47" spans="2:22" ht="15.75" customHeight="1" x14ac:dyDescent="0.15">
      <c r="B47" s="116"/>
      <c r="C47" s="169"/>
      <c r="D47" s="33">
        <v>100</v>
      </c>
      <c r="E47" s="49">
        <v>17.899999999999999</v>
      </c>
      <c r="F47" s="35">
        <v>21.9</v>
      </c>
      <c r="G47" s="35">
        <v>10.1</v>
      </c>
      <c r="H47" s="35">
        <v>27.4</v>
      </c>
      <c r="I47" s="35">
        <v>9.1</v>
      </c>
      <c r="J47" s="35">
        <v>11.3</v>
      </c>
      <c r="K47" s="35">
        <v>14.2</v>
      </c>
      <c r="L47" s="35">
        <v>32.6</v>
      </c>
      <c r="M47" s="35">
        <v>24.7</v>
      </c>
      <c r="N47" s="35">
        <v>41.7</v>
      </c>
      <c r="O47" s="35">
        <v>5.2</v>
      </c>
      <c r="P47" s="35">
        <v>33.4</v>
      </c>
      <c r="Q47" s="35">
        <v>31.8</v>
      </c>
      <c r="R47" s="35">
        <v>28.5</v>
      </c>
      <c r="S47" s="35">
        <v>4.0999999999999996</v>
      </c>
      <c r="T47" s="35">
        <v>8.3000000000000007</v>
      </c>
      <c r="U47" s="35">
        <v>3.9</v>
      </c>
      <c r="V47" s="35">
        <v>5.4</v>
      </c>
    </row>
    <row r="48" spans="2:22" ht="15.75" customHeight="1" x14ac:dyDescent="0.15">
      <c r="B48" s="116"/>
      <c r="C48" s="158" t="s">
        <v>43</v>
      </c>
      <c r="D48" s="16">
        <v>926</v>
      </c>
      <c r="E48" s="46">
        <v>301</v>
      </c>
      <c r="F48" s="28">
        <v>334</v>
      </c>
      <c r="G48" s="28">
        <v>201</v>
      </c>
      <c r="H48" s="28">
        <v>346</v>
      </c>
      <c r="I48" s="28">
        <v>170</v>
      </c>
      <c r="J48" s="28">
        <v>200</v>
      </c>
      <c r="K48" s="28">
        <v>217</v>
      </c>
      <c r="L48" s="28">
        <v>333</v>
      </c>
      <c r="M48" s="28">
        <v>268</v>
      </c>
      <c r="N48" s="28">
        <v>452</v>
      </c>
      <c r="O48" s="28">
        <v>107</v>
      </c>
      <c r="P48" s="28">
        <v>362</v>
      </c>
      <c r="Q48" s="28">
        <v>346</v>
      </c>
      <c r="R48" s="28">
        <v>290</v>
      </c>
      <c r="S48" s="28">
        <v>60</v>
      </c>
      <c r="T48" s="28">
        <v>52</v>
      </c>
      <c r="U48" s="28">
        <v>35</v>
      </c>
      <c r="V48" s="28">
        <v>47</v>
      </c>
    </row>
    <row r="49" spans="2:22" ht="15.75" customHeight="1" x14ac:dyDescent="0.15">
      <c r="B49" s="116"/>
      <c r="C49" s="160"/>
      <c r="D49" s="33">
        <v>100</v>
      </c>
      <c r="E49" s="49">
        <v>32.5</v>
      </c>
      <c r="F49" s="35">
        <v>36.1</v>
      </c>
      <c r="G49" s="35">
        <v>21.7</v>
      </c>
      <c r="H49" s="35">
        <v>37.4</v>
      </c>
      <c r="I49" s="35">
        <v>18.399999999999999</v>
      </c>
      <c r="J49" s="35">
        <v>21.6</v>
      </c>
      <c r="K49" s="35">
        <v>23.4</v>
      </c>
      <c r="L49" s="35">
        <v>36</v>
      </c>
      <c r="M49" s="35">
        <v>28.9</v>
      </c>
      <c r="N49" s="35">
        <v>48.8</v>
      </c>
      <c r="O49" s="35">
        <v>11.6</v>
      </c>
      <c r="P49" s="35">
        <v>39.1</v>
      </c>
      <c r="Q49" s="35">
        <v>37.4</v>
      </c>
      <c r="R49" s="35">
        <v>31.3</v>
      </c>
      <c r="S49" s="35">
        <v>6.5</v>
      </c>
      <c r="T49" s="35">
        <v>5.6</v>
      </c>
      <c r="U49" s="35">
        <v>3.8</v>
      </c>
      <c r="V49" s="35">
        <v>5.0999999999999996</v>
      </c>
    </row>
    <row r="50" spans="2:22" ht="15.75" customHeight="1" x14ac:dyDescent="0.15">
      <c r="B50" s="116"/>
      <c r="C50" s="158" t="s">
        <v>44</v>
      </c>
      <c r="D50" s="16">
        <v>261</v>
      </c>
      <c r="E50" s="46">
        <v>57</v>
      </c>
      <c r="F50" s="28">
        <v>60</v>
      </c>
      <c r="G50" s="28">
        <v>27</v>
      </c>
      <c r="H50" s="28">
        <v>61</v>
      </c>
      <c r="I50" s="28">
        <v>30</v>
      </c>
      <c r="J50" s="28">
        <v>35</v>
      </c>
      <c r="K50" s="28">
        <v>33</v>
      </c>
      <c r="L50" s="28">
        <v>69</v>
      </c>
      <c r="M50" s="28">
        <v>48</v>
      </c>
      <c r="N50" s="28">
        <v>82</v>
      </c>
      <c r="O50" s="28">
        <v>21</v>
      </c>
      <c r="P50" s="28">
        <v>60</v>
      </c>
      <c r="Q50" s="28">
        <v>63</v>
      </c>
      <c r="R50" s="28">
        <v>51</v>
      </c>
      <c r="S50" s="28">
        <v>18</v>
      </c>
      <c r="T50" s="28">
        <v>24</v>
      </c>
      <c r="U50" s="28">
        <v>42</v>
      </c>
      <c r="V50" s="28">
        <v>20</v>
      </c>
    </row>
    <row r="51" spans="2:22" ht="15.75" customHeight="1" x14ac:dyDescent="0.15">
      <c r="B51" s="118"/>
      <c r="C51" s="161"/>
      <c r="D51" s="18">
        <v>100</v>
      </c>
      <c r="E51" s="68">
        <v>21.8</v>
      </c>
      <c r="F51" s="11">
        <v>23</v>
      </c>
      <c r="G51" s="11">
        <v>10.3</v>
      </c>
      <c r="H51" s="11">
        <v>23.4</v>
      </c>
      <c r="I51" s="11">
        <v>11.5</v>
      </c>
      <c r="J51" s="11">
        <v>13.4</v>
      </c>
      <c r="K51" s="11">
        <v>12.6</v>
      </c>
      <c r="L51" s="11">
        <v>26.4</v>
      </c>
      <c r="M51" s="11">
        <v>18.399999999999999</v>
      </c>
      <c r="N51" s="11">
        <v>31.4</v>
      </c>
      <c r="O51" s="11">
        <v>8</v>
      </c>
      <c r="P51" s="11">
        <v>23</v>
      </c>
      <c r="Q51" s="11">
        <v>24.1</v>
      </c>
      <c r="R51" s="11">
        <v>19.5</v>
      </c>
      <c r="S51" s="11">
        <v>6.9</v>
      </c>
      <c r="T51" s="11">
        <v>9.1999999999999993</v>
      </c>
      <c r="U51" s="11">
        <v>16.100000000000001</v>
      </c>
      <c r="V51" s="11">
        <v>7.7</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V9">
    <cfRule type="top10" dxfId="340" priority="43" rank="1"/>
  </conditionalFormatting>
  <conditionalFormatting sqref="E11:V11">
    <cfRule type="top10" dxfId="339" priority="21" rank="1"/>
  </conditionalFormatting>
  <conditionalFormatting sqref="E13:V13">
    <cfRule type="top10" dxfId="338" priority="20" rank="1"/>
  </conditionalFormatting>
  <conditionalFormatting sqref="E15:V15">
    <cfRule type="top10" dxfId="337" priority="19" rank="1"/>
  </conditionalFormatting>
  <conditionalFormatting sqref="E17:V17">
    <cfRule type="top10" dxfId="336" priority="18" rank="1"/>
  </conditionalFormatting>
  <conditionalFormatting sqref="E19:V19">
    <cfRule type="top10" dxfId="335" priority="17" rank="1"/>
  </conditionalFormatting>
  <conditionalFormatting sqref="E21:V21">
    <cfRule type="top10" dxfId="334" priority="16" rank="1"/>
  </conditionalFormatting>
  <conditionalFormatting sqref="E23:V23">
    <cfRule type="top10" dxfId="333" priority="15" rank="1"/>
  </conditionalFormatting>
  <conditionalFormatting sqref="E25:V25">
    <cfRule type="top10" dxfId="332" priority="14" rank="1"/>
  </conditionalFormatting>
  <conditionalFormatting sqref="E27:V27">
    <cfRule type="top10" dxfId="331" priority="13" rank="1"/>
  </conditionalFormatting>
  <conditionalFormatting sqref="E29:V29">
    <cfRule type="top10" dxfId="330" priority="12" rank="1"/>
  </conditionalFormatting>
  <conditionalFormatting sqref="E31:V31">
    <cfRule type="top10" dxfId="329" priority="11" rank="1"/>
  </conditionalFormatting>
  <conditionalFormatting sqref="E33:V33">
    <cfRule type="top10" dxfId="328" priority="10" rank="1"/>
  </conditionalFormatting>
  <conditionalFormatting sqref="E35:V35">
    <cfRule type="top10" dxfId="327" priority="9" rank="1"/>
  </conditionalFormatting>
  <conditionalFormatting sqref="E37:V37">
    <cfRule type="top10" dxfId="326" priority="8" rank="1"/>
  </conditionalFormatting>
  <conditionalFormatting sqref="E39:V39">
    <cfRule type="top10" dxfId="325" priority="7" rank="1"/>
  </conditionalFormatting>
  <conditionalFormatting sqref="E41:V41">
    <cfRule type="top10" dxfId="324" priority="6" rank="1"/>
  </conditionalFormatting>
  <conditionalFormatting sqref="E43:V43">
    <cfRule type="top10" dxfId="323" priority="5" rank="1"/>
  </conditionalFormatting>
  <conditionalFormatting sqref="E45:V45">
    <cfRule type="top10" dxfId="322" priority="4" rank="1"/>
  </conditionalFormatting>
  <conditionalFormatting sqref="E47:V47">
    <cfRule type="top10" dxfId="321" priority="3" rank="1"/>
  </conditionalFormatting>
  <conditionalFormatting sqref="E49:V49">
    <cfRule type="top10" dxfId="320" priority="2" rank="1"/>
  </conditionalFormatting>
  <conditionalFormatting sqref="E51:V51">
    <cfRule type="top10" dxfId="319" priority="1" rank="1"/>
  </conditionalFormatting>
  <pageMargins left="0.7" right="0.7" top="0.75" bottom="0.75" header="0.3" footer="0.3"/>
  <pageSetup paperSize="9" scale="59" orientation="landscape" r:id="rId1"/>
  <headerFooter>
    <oddFooter>&amp;C&amp;P</oddFooter>
  </headerFooter>
</worksheet>
</file>

<file path=xl/worksheets/sheet2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51"/>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4" ht="15.75" customHeight="1" x14ac:dyDescent="0.15">
      <c r="B2" s="1" t="s">
        <v>880</v>
      </c>
    </row>
    <row r="3" spans="2:14" ht="15.75" customHeight="1" x14ac:dyDescent="0.15">
      <c r="B3" s="1" t="s">
        <v>786</v>
      </c>
    </row>
    <row r="4" spans="2:14" ht="15.75" customHeight="1" x14ac:dyDescent="0.15">
      <c r="B4" s="1" t="s">
        <v>800</v>
      </c>
    </row>
    <row r="5" spans="2:14" ht="15.75" customHeight="1" x14ac:dyDescent="0.15">
      <c r="B5" s="1" t="s">
        <v>882</v>
      </c>
    </row>
    <row r="6" spans="2:14" ht="4.5" customHeight="1" x14ac:dyDescent="0.15">
      <c r="B6" s="12"/>
      <c r="C6" s="6"/>
      <c r="D6" s="15"/>
      <c r="E6" s="73"/>
      <c r="F6" s="13"/>
      <c r="G6" s="13"/>
      <c r="H6" s="13"/>
      <c r="I6" s="13"/>
      <c r="J6" s="13"/>
      <c r="K6" s="13"/>
      <c r="L6" s="13"/>
      <c r="M6" s="13"/>
      <c r="N6" s="13"/>
    </row>
    <row r="7" spans="2:14" s="2" customFormat="1" ht="118.5" customHeight="1" thickBot="1" x14ac:dyDescent="0.2">
      <c r="B7" s="25"/>
      <c r="C7" s="5" t="s">
        <v>427</v>
      </c>
      <c r="D7" s="19" t="s">
        <v>52</v>
      </c>
      <c r="E7" s="22" t="s">
        <v>873</v>
      </c>
      <c r="F7" s="23" t="s">
        <v>111</v>
      </c>
      <c r="G7" s="23" t="s">
        <v>112</v>
      </c>
      <c r="H7" s="23" t="s">
        <v>16</v>
      </c>
      <c r="I7" s="23" t="s">
        <v>15</v>
      </c>
      <c r="J7" s="23" t="s">
        <v>113</v>
      </c>
      <c r="K7" s="23" t="s">
        <v>114</v>
      </c>
      <c r="L7" s="23" t="s">
        <v>115</v>
      </c>
      <c r="M7" s="23" t="s">
        <v>116</v>
      </c>
      <c r="N7" s="23" t="s">
        <v>53</v>
      </c>
    </row>
    <row r="8" spans="2:14" ht="15.75" customHeight="1" thickTop="1" x14ac:dyDescent="0.15">
      <c r="B8" s="108" t="s">
        <v>428</v>
      </c>
      <c r="C8" s="109"/>
      <c r="D8" s="16">
        <v>5305</v>
      </c>
      <c r="E8" s="46">
        <v>766</v>
      </c>
      <c r="F8" s="28">
        <v>193</v>
      </c>
      <c r="G8" s="28">
        <v>206</v>
      </c>
      <c r="H8" s="28">
        <v>149</v>
      </c>
      <c r="I8" s="28">
        <v>672</v>
      </c>
      <c r="J8" s="28">
        <v>327</v>
      </c>
      <c r="K8" s="28">
        <v>179</v>
      </c>
      <c r="L8" s="28">
        <v>932</v>
      </c>
      <c r="M8" s="28">
        <v>959</v>
      </c>
      <c r="N8" s="28">
        <v>2424</v>
      </c>
    </row>
    <row r="9" spans="2:14" ht="15.75" customHeight="1" x14ac:dyDescent="0.15">
      <c r="B9" s="110"/>
      <c r="C9" s="109"/>
      <c r="D9" s="71">
        <v>100</v>
      </c>
      <c r="E9" s="70">
        <v>14.4</v>
      </c>
      <c r="F9" s="36">
        <v>3.6</v>
      </c>
      <c r="G9" s="36">
        <v>3.9</v>
      </c>
      <c r="H9" s="36">
        <v>2.8</v>
      </c>
      <c r="I9" s="36">
        <v>12.7</v>
      </c>
      <c r="J9" s="36">
        <v>6.2</v>
      </c>
      <c r="K9" s="36">
        <v>3.4</v>
      </c>
      <c r="L9" s="36">
        <v>17.600000000000001</v>
      </c>
      <c r="M9" s="36">
        <v>18.100000000000001</v>
      </c>
      <c r="N9" s="36">
        <v>45.7</v>
      </c>
    </row>
    <row r="10" spans="2:14" ht="15.75" customHeight="1" x14ac:dyDescent="0.15">
      <c r="B10" s="117" t="s">
        <v>429</v>
      </c>
      <c r="C10" s="115" t="s">
        <v>2</v>
      </c>
      <c r="D10" s="17">
        <v>1310</v>
      </c>
      <c r="E10" s="69">
        <v>208</v>
      </c>
      <c r="F10" s="10">
        <v>56</v>
      </c>
      <c r="G10" s="10">
        <v>58</v>
      </c>
      <c r="H10" s="10">
        <v>47</v>
      </c>
      <c r="I10" s="10">
        <v>198</v>
      </c>
      <c r="J10" s="10">
        <v>85</v>
      </c>
      <c r="K10" s="10">
        <v>38</v>
      </c>
      <c r="L10" s="10">
        <v>235</v>
      </c>
      <c r="M10" s="10">
        <v>203</v>
      </c>
      <c r="N10" s="10">
        <v>610</v>
      </c>
    </row>
    <row r="11" spans="2:14" ht="15.75" customHeight="1" x14ac:dyDescent="0.15">
      <c r="B11" s="116"/>
      <c r="C11" s="160"/>
      <c r="D11" s="33">
        <v>100</v>
      </c>
      <c r="E11" s="49">
        <v>15.9</v>
      </c>
      <c r="F11" s="35">
        <v>4.3</v>
      </c>
      <c r="G11" s="35">
        <v>4.4000000000000004</v>
      </c>
      <c r="H11" s="35">
        <v>3.6</v>
      </c>
      <c r="I11" s="35">
        <v>15.1</v>
      </c>
      <c r="J11" s="35">
        <v>6.5</v>
      </c>
      <c r="K11" s="35">
        <v>2.9</v>
      </c>
      <c r="L11" s="35">
        <v>17.899999999999999</v>
      </c>
      <c r="M11" s="35">
        <v>15.5</v>
      </c>
      <c r="N11" s="35">
        <v>46.6</v>
      </c>
    </row>
    <row r="12" spans="2:14" ht="15.75" customHeight="1" x14ac:dyDescent="0.15">
      <c r="B12" s="116"/>
      <c r="C12" s="158" t="s">
        <v>3</v>
      </c>
      <c r="D12" s="16">
        <v>3960</v>
      </c>
      <c r="E12" s="46">
        <v>553</v>
      </c>
      <c r="F12" s="28">
        <v>135</v>
      </c>
      <c r="G12" s="28">
        <v>147</v>
      </c>
      <c r="H12" s="28">
        <v>102</v>
      </c>
      <c r="I12" s="28">
        <v>472</v>
      </c>
      <c r="J12" s="28">
        <v>240</v>
      </c>
      <c r="K12" s="28">
        <v>141</v>
      </c>
      <c r="L12" s="28">
        <v>691</v>
      </c>
      <c r="M12" s="28">
        <v>753</v>
      </c>
      <c r="N12" s="28">
        <v>1796</v>
      </c>
    </row>
    <row r="13" spans="2:14" ht="15.75" customHeight="1" x14ac:dyDescent="0.15">
      <c r="B13" s="118"/>
      <c r="C13" s="161"/>
      <c r="D13" s="18">
        <v>100</v>
      </c>
      <c r="E13" s="68">
        <v>14</v>
      </c>
      <c r="F13" s="11">
        <v>3.4</v>
      </c>
      <c r="G13" s="11">
        <v>3.7</v>
      </c>
      <c r="H13" s="11">
        <v>2.6</v>
      </c>
      <c r="I13" s="11">
        <v>11.9</v>
      </c>
      <c r="J13" s="11">
        <v>6.1</v>
      </c>
      <c r="K13" s="11">
        <v>3.6</v>
      </c>
      <c r="L13" s="11">
        <v>17.399999999999999</v>
      </c>
      <c r="M13" s="11">
        <v>19</v>
      </c>
      <c r="N13" s="11">
        <v>45.4</v>
      </c>
    </row>
    <row r="14" spans="2:14" ht="15.75" customHeight="1" x14ac:dyDescent="0.15">
      <c r="B14" s="117" t="s">
        <v>4</v>
      </c>
      <c r="C14" s="115" t="s">
        <v>430</v>
      </c>
      <c r="D14" s="17">
        <v>149</v>
      </c>
      <c r="E14" s="69">
        <v>37</v>
      </c>
      <c r="F14" s="10">
        <v>9</v>
      </c>
      <c r="G14" s="10">
        <v>12</v>
      </c>
      <c r="H14" s="10">
        <v>3</v>
      </c>
      <c r="I14" s="10">
        <v>18</v>
      </c>
      <c r="J14" s="10">
        <v>10</v>
      </c>
      <c r="K14" s="10">
        <v>6</v>
      </c>
      <c r="L14" s="10">
        <v>38</v>
      </c>
      <c r="M14" s="10">
        <v>13</v>
      </c>
      <c r="N14" s="10">
        <v>71</v>
      </c>
    </row>
    <row r="15" spans="2:14" ht="15.75" customHeight="1" x14ac:dyDescent="0.15">
      <c r="B15" s="116"/>
      <c r="C15" s="160"/>
      <c r="D15" s="33">
        <v>100</v>
      </c>
      <c r="E15" s="49">
        <v>24.8</v>
      </c>
      <c r="F15" s="35">
        <v>6</v>
      </c>
      <c r="G15" s="35">
        <v>8.1</v>
      </c>
      <c r="H15" s="35">
        <v>2</v>
      </c>
      <c r="I15" s="35">
        <v>12.1</v>
      </c>
      <c r="J15" s="35">
        <v>6.7</v>
      </c>
      <c r="K15" s="35">
        <v>4</v>
      </c>
      <c r="L15" s="35">
        <v>25.5</v>
      </c>
      <c r="M15" s="35">
        <v>8.6999999999999993</v>
      </c>
      <c r="N15" s="35">
        <v>47.7</v>
      </c>
    </row>
    <row r="16" spans="2:14" ht="15.75" customHeight="1" x14ac:dyDescent="0.15">
      <c r="B16" s="116"/>
      <c r="C16" s="158" t="s">
        <v>431</v>
      </c>
      <c r="D16" s="16">
        <v>184</v>
      </c>
      <c r="E16" s="46">
        <v>37</v>
      </c>
      <c r="F16" s="28">
        <v>10</v>
      </c>
      <c r="G16" s="28">
        <v>6</v>
      </c>
      <c r="H16" s="28">
        <v>8</v>
      </c>
      <c r="I16" s="28">
        <v>27</v>
      </c>
      <c r="J16" s="28">
        <v>20</v>
      </c>
      <c r="K16" s="28">
        <v>8</v>
      </c>
      <c r="L16" s="28">
        <v>41</v>
      </c>
      <c r="M16" s="28">
        <v>35</v>
      </c>
      <c r="N16" s="28">
        <v>78</v>
      </c>
    </row>
    <row r="17" spans="2:14" ht="15.75" customHeight="1" x14ac:dyDescent="0.15">
      <c r="B17" s="116"/>
      <c r="C17" s="160"/>
      <c r="D17" s="33">
        <v>100</v>
      </c>
      <c r="E17" s="49">
        <v>20.100000000000001</v>
      </c>
      <c r="F17" s="35">
        <v>5.4</v>
      </c>
      <c r="G17" s="35">
        <v>3.3</v>
      </c>
      <c r="H17" s="35">
        <v>4.3</v>
      </c>
      <c r="I17" s="35">
        <v>14.7</v>
      </c>
      <c r="J17" s="35">
        <v>10.9</v>
      </c>
      <c r="K17" s="35">
        <v>4.3</v>
      </c>
      <c r="L17" s="35">
        <v>22.3</v>
      </c>
      <c r="M17" s="35">
        <v>19</v>
      </c>
      <c r="N17" s="35">
        <v>42.4</v>
      </c>
    </row>
    <row r="18" spans="2:14" ht="15.75" customHeight="1" x14ac:dyDescent="0.15">
      <c r="B18" s="116"/>
      <c r="C18" s="158" t="s">
        <v>432</v>
      </c>
      <c r="D18" s="16">
        <v>247</v>
      </c>
      <c r="E18" s="46">
        <v>42</v>
      </c>
      <c r="F18" s="28">
        <v>8</v>
      </c>
      <c r="G18" s="28">
        <v>10</v>
      </c>
      <c r="H18" s="28">
        <v>7</v>
      </c>
      <c r="I18" s="28">
        <v>26</v>
      </c>
      <c r="J18" s="28">
        <v>13</v>
      </c>
      <c r="K18" s="28">
        <v>9</v>
      </c>
      <c r="L18" s="28">
        <v>41</v>
      </c>
      <c r="M18" s="28">
        <v>42</v>
      </c>
      <c r="N18" s="28">
        <v>113</v>
      </c>
    </row>
    <row r="19" spans="2:14" ht="15.75" customHeight="1" x14ac:dyDescent="0.15">
      <c r="B19" s="116"/>
      <c r="C19" s="160"/>
      <c r="D19" s="33">
        <v>100</v>
      </c>
      <c r="E19" s="49">
        <v>17</v>
      </c>
      <c r="F19" s="35">
        <v>3.2</v>
      </c>
      <c r="G19" s="35">
        <v>4</v>
      </c>
      <c r="H19" s="35">
        <v>2.8</v>
      </c>
      <c r="I19" s="35">
        <v>10.5</v>
      </c>
      <c r="J19" s="35">
        <v>5.3</v>
      </c>
      <c r="K19" s="35">
        <v>3.6</v>
      </c>
      <c r="L19" s="35">
        <v>16.600000000000001</v>
      </c>
      <c r="M19" s="35">
        <v>17</v>
      </c>
      <c r="N19" s="35">
        <v>45.7</v>
      </c>
    </row>
    <row r="20" spans="2:14" ht="15.75" customHeight="1" x14ac:dyDescent="0.15">
      <c r="B20" s="116"/>
      <c r="C20" s="158" t="s">
        <v>433</v>
      </c>
      <c r="D20" s="16">
        <v>454</v>
      </c>
      <c r="E20" s="46">
        <v>68</v>
      </c>
      <c r="F20" s="28">
        <v>13</v>
      </c>
      <c r="G20" s="28">
        <v>18</v>
      </c>
      <c r="H20" s="28">
        <v>14</v>
      </c>
      <c r="I20" s="28">
        <v>57</v>
      </c>
      <c r="J20" s="28">
        <v>29</v>
      </c>
      <c r="K20" s="28">
        <v>18</v>
      </c>
      <c r="L20" s="28">
        <v>74</v>
      </c>
      <c r="M20" s="28">
        <v>82</v>
      </c>
      <c r="N20" s="28">
        <v>204</v>
      </c>
    </row>
    <row r="21" spans="2:14" ht="15.75" customHeight="1" x14ac:dyDescent="0.15">
      <c r="B21" s="116"/>
      <c r="C21" s="160"/>
      <c r="D21" s="33">
        <v>100</v>
      </c>
      <c r="E21" s="49">
        <v>15</v>
      </c>
      <c r="F21" s="35">
        <v>2.9</v>
      </c>
      <c r="G21" s="35">
        <v>4</v>
      </c>
      <c r="H21" s="35">
        <v>3.1</v>
      </c>
      <c r="I21" s="35">
        <v>12.6</v>
      </c>
      <c r="J21" s="35">
        <v>6.4</v>
      </c>
      <c r="K21" s="35">
        <v>4</v>
      </c>
      <c r="L21" s="35">
        <v>16.3</v>
      </c>
      <c r="M21" s="35">
        <v>18.100000000000001</v>
      </c>
      <c r="N21" s="35">
        <v>44.9</v>
      </c>
    </row>
    <row r="22" spans="2:14" ht="15.75" customHeight="1" x14ac:dyDescent="0.15">
      <c r="B22" s="116"/>
      <c r="C22" s="158" t="s">
        <v>434</v>
      </c>
      <c r="D22" s="16">
        <v>1021</v>
      </c>
      <c r="E22" s="46">
        <v>137</v>
      </c>
      <c r="F22" s="28">
        <v>37</v>
      </c>
      <c r="G22" s="28">
        <v>38</v>
      </c>
      <c r="H22" s="28">
        <v>28</v>
      </c>
      <c r="I22" s="28">
        <v>123</v>
      </c>
      <c r="J22" s="28">
        <v>59</v>
      </c>
      <c r="K22" s="28">
        <v>29</v>
      </c>
      <c r="L22" s="28">
        <v>155</v>
      </c>
      <c r="M22" s="28">
        <v>209</v>
      </c>
      <c r="N22" s="28">
        <v>462</v>
      </c>
    </row>
    <row r="23" spans="2:14" ht="15.75" customHeight="1" x14ac:dyDescent="0.15">
      <c r="B23" s="116"/>
      <c r="C23" s="159"/>
      <c r="D23" s="33">
        <v>100</v>
      </c>
      <c r="E23" s="49">
        <v>13.4</v>
      </c>
      <c r="F23" s="35">
        <v>3.6</v>
      </c>
      <c r="G23" s="35">
        <v>3.7</v>
      </c>
      <c r="H23" s="35">
        <v>2.7</v>
      </c>
      <c r="I23" s="35">
        <v>12</v>
      </c>
      <c r="J23" s="35">
        <v>5.8</v>
      </c>
      <c r="K23" s="35">
        <v>2.8</v>
      </c>
      <c r="L23" s="35">
        <v>15.2</v>
      </c>
      <c r="M23" s="35">
        <v>20.5</v>
      </c>
      <c r="N23" s="35">
        <v>45.2</v>
      </c>
    </row>
    <row r="24" spans="2:14" ht="15.75" customHeight="1" x14ac:dyDescent="0.15">
      <c r="B24" s="116"/>
      <c r="C24" s="160" t="s">
        <v>435</v>
      </c>
      <c r="D24" s="16">
        <v>1668</v>
      </c>
      <c r="E24" s="46">
        <v>241</v>
      </c>
      <c r="F24" s="28">
        <v>55</v>
      </c>
      <c r="G24" s="28">
        <v>59</v>
      </c>
      <c r="H24" s="28">
        <v>37</v>
      </c>
      <c r="I24" s="28">
        <v>219</v>
      </c>
      <c r="J24" s="28">
        <v>104</v>
      </c>
      <c r="K24" s="28">
        <v>65</v>
      </c>
      <c r="L24" s="28">
        <v>315</v>
      </c>
      <c r="M24" s="28">
        <v>301</v>
      </c>
      <c r="N24" s="28">
        <v>742</v>
      </c>
    </row>
    <row r="25" spans="2:14" ht="15.75" customHeight="1" x14ac:dyDescent="0.15">
      <c r="B25" s="116"/>
      <c r="C25" s="160"/>
      <c r="D25" s="33">
        <v>100</v>
      </c>
      <c r="E25" s="49">
        <v>14.4</v>
      </c>
      <c r="F25" s="35">
        <v>3.3</v>
      </c>
      <c r="G25" s="35">
        <v>3.5</v>
      </c>
      <c r="H25" s="35">
        <v>2.2000000000000002</v>
      </c>
      <c r="I25" s="35">
        <v>13.1</v>
      </c>
      <c r="J25" s="35">
        <v>6.2</v>
      </c>
      <c r="K25" s="35">
        <v>3.9</v>
      </c>
      <c r="L25" s="35">
        <v>18.899999999999999</v>
      </c>
      <c r="M25" s="35">
        <v>18</v>
      </c>
      <c r="N25" s="35">
        <v>44.5</v>
      </c>
    </row>
    <row r="26" spans="2:14" ht="15.75" customHeight="1" x14ac:dyDescent="0.15">
      <c r="B26" s="116"/>
      <c r="C26" s="158" t="s">
        <v>436</v>
      </c>
      <c r="D26" s="16">
        <v>1492</v>
      </c>
      <c r="E26" s="46">
        <v>193</v>
      </c>
      <c r="F26" s="28">
        <v>57</v>
      </c>
      <c r="G26" s="28">
        <v>61</v>
      </c>
      <c r="H26" s="28">
        <v>50</v>
      </c>
      <c r="I26" s="28">
        <v>197</v>
      </c>
      <c r="J26" s="28">
        <v>87</v>
      </c>
      <c r="K26" s="28">
        <v>44</v>
      </c>
      <c r="L26" s="28">
        <v>256</v>
      </c>
      <c r="M26" s="28">
        <v>265</v>
      </c>
      <c r="N26" s="28">
        <v>704</v>
      </c>
    </row>
    <row r="27" spans="2:14" ht="15.75" customHeight="1" x14ac:dyDescent="0.15">
      <c r="B27" s="118"/>
      <c r="C27" s="161"/>
      <c r="D27" s="18">
        <v>100</v>
      </c>
      <c r="E27" s="68">
        <v>12.9</v>
      </c>
      <c r="F27" s="11">
        <v>3.8</v>
      </c>
      <c r="G27" s="11">
        <v>4.0999999999999996</v>
      </c>
      <c r="H27" s="11">
        <v>3.4</v>
      </c>
      <c r="I27" s="11">
        <v>13.2</v>
      </c>
      <c r="J27" s="11">
        <v>5.8</v>
      </c>
      <c r="K27" s="11">
        <v>2.9</v>
      </c>
      <c r="L27" s="11">
        <v>17.2</v>
      </c>
      <c r="M27" s="11">
        <v>17.8</v>
      </c>
      <c r="N27" s="11">
        <v>47.2</v>
      </c>
    </row>
    <row r="28" spans="2:14" ht="15.75" customHeight="1" x14ac:dyDescent="0.15">
      <c r="B28" s="117" t="s">
        <v>478</v>
      </c>
      <c r="C28" s="115" t="s">
        <v>18</v>
      </c>
      <c r="D28" s="17">
        <v>704</v>
      </c>
      <c r="E28" s="69">
        <v>68</v>
      </c>
      <c r="F28" s="10">
        <v>24</v>
      </c>
      <c r="G28" s="10">
        <v>29</v>
      </c>
      <c r="H28" s="10">
        <v>15</v>
      </c>
      <c r="I28" s="10">
        <v>62</v>
      </c>
      <c r="J28" s="10">
        <v>34</v>
      </c>
      <c r="K28" s="10">
        <v>18</v>
      </c>
      <c r="L28" s="10">
        <v>92</v>
      </c>
      <c r="M28" s="10">
        <v>168</v>
      </c>
      <c r="N28" s="10">
        <v>344</v>
      </c>
    </row>
    <row r="29" spans="2:14" ht="15.75" customHeight="1" x14ac:dyDescent="0.15">
      <c r="B29" s="116"/>
      <c r="C29" s="159"/>
      <c r="D29" s="33">
        <v>100</v>
      </c>
      <c r="E29" s="49">
        <v>9.6999999999999993</v>
      </c>
      <c r="F29" s="35">
        <v>3.4</v>
      </c>
      <c r="G29" s="35">
        <v>4.0999999999999996</v>
      </c>
      <c r="H29" s="35">
        <v>2.1</v>
      </c>
      <c r="I29" s="35">
        <v>8.8000000000000007</v>
      </c>
      <c r="J29" s="35">
        <v>4.8</v>
      </c>
      <c r="K29" s="35">
        <v>2.6</v>
      </c>
      <c r="L29" s="35">
        <v>13.1</v>
      </c>
      <c r="M29" s="35">
        <v>23.9</v>
      </c>
      <c r="N29" s="35">
        <v>48.9</v>
      </c>
    </row>
    <row r="30" spans="2:14" ht="15.75" customHeight="1" x14ac:dyDescent="0.15">
      <c r="B30" s="116"/>
      <c r="C30" s="158" t="s">
        <v>19</v>
      </c>
      <c r="D30" s="16">
        <v>931</v>
      </c>
      <c r="E30" s="46">
        <v>90</v>
      </c>
      <c r="F30" s="28">
        <v>33</v>
      </c>
      <c r="G30" s="28">
        <v>33</v>
      </c>
      <c r="H30" s="28">
        <v>18</v>
      </c>
      <c r="I30" s="28">
        <v>112</v>
      </c>
      <c r="J30" s="28">
        <v>52</v>
      </c>
      <c r="K30" s="28">
        <v>22</v>
      </c>
      <c r="L30" s="28">
        <v>153</v>
      </c>
      <c r="M30" s="28">
        <v>207</v>
      </c>
      <c r="N30" s="28">
        <v>426</v>
      </c>
    </row>
    <row r="31" spans="2:14" ht="15.75" customHeight="1" x14ac:dyDescent="0.15">
      <c r="B31" s="116"/>
      <c r="C31" s="159"/>
      <c r="D31" s="33">
        <v>100</v>
      </c>
      <c r="E31" s="49">
        <v>9.6999999999999993</v>
      </c>
      <c r="F31" s="35">
        <v>3.5</v>
      </c>
      <c r="G31" s="35">
        <v>3.5</v>
      </c>
      <c r="H31" s="35">
        <v>1.9</v>
      </c>
      <c r="I31" s="35">
        <v>12</v>
      </c>
      <c r="J31" s="35">
        <v>5.6</v>
      </c>
      <c r="K31" s="35">
        <v>2.4</v>
      </c>
      <c r="L31" s="35">
        <v>16.399999999999999</v>
      </c>
      <c r="M31" s="35">
        <v>22.2</v>
      </c>
      <c r="N31" s="35">
        <v>45.8</v>
      </c>
    </row>
    <row r="32" spans="2:14" ht="15.75" customHeight="1" x14ac:dyDescent="0.15">
      <c r="B32" s="116"/>
      <c r="C32" s="160" t="s">
        <v>20</v>
      </c>
      <c r="D32" s="16">
        <v>1455</v>
      </c>
      <c r="E32" s="46">
        <v>199</v>
      </c>
      <c r="F32" s="28">
        <v>55</v>
      </c>
      <c r="G32" s="28">
        <v>61</v>
      </c>
      <c r="H32" s="28">
        <v>31</v>
      </c>
      <c r="I32" s="28">
        <v>152</v>
      </c>
      <c r="J32" s="28">
        <v>95</v>
      </c>
      <c r="K32" s="28">
        <v>48</v>
      </c>
      <c r="L32" s="28">
        <v>260</v>
      </c>
      <c r="M32" s="28">
        <v>242</v>
      </c>
      <c r="N32" s="28">
        <v>682</v>
      </c>
    </row>
    <row r="33" spans="2:14" ht="15.75" customHeight="1" x14ac:dyDescent="0.15">
      <c r="B33" s="116"/>
      <c r="C33" s="160"/>
      <c r="D33" s="33">
        <v>100</v>
      </c>
      <c r="E33" s="49">
        <v>13.7</v>
      </c>
      <c r="F33" s="35">
        <v>3.8</v>
      </c>
      <c r="G33" s="35">
        <v>4.2</v>
      </c>
      <c r="H33" s="35">
        <v>2.1</v>
      </c>
      <c r="I33" s="35">
        <v>10.4</v>
      </c>
      <c r="J33" s="35">
        <v>6.5</v>
      </c>
      <c r="K33" s="35">
        <v>3.3</v>
      </c>
      <c r="L33" s="35">
        <v>17.899999999999999</v>
      </c>
      <c r="M33" s="35">
        <v>16.600000000000001</v>
      </c>
      <c r="N33" s="35">
        <v>46.9</v>
      </c>
    </row>
    <row r="34" spans="2:14" ht="15.75" customHeight="1" x14ac:dyDescent="0.15">
      <c r="B34" s="116"/>
      <c r="C34" s="158" t="s">
        <v>21</v>
      </c>
      <c r="D34" s="16">
        <v>1102</v>
      </c>
      <c r="E34" s="46">
        <v>173</v>
      </c>
      <c r="F34" s="28">
        <v>41</v>
      </c>
      <c r="G34" s="28">
        <v>38</v>
      </c>
      <c r="H34" s="28">
        <v>40</v>
      </c>
      <c r="I34" s="28">
        <v>165</v>
      </c>
      <c r="J34" s="28">
        <v>74</v>
      </c>
      <c r="K34" s="28">
        <v>50</v>
      </c>
      <c r="L34" s="28">
        <v>207</v>
      </c>
      <c r="M34" s="28">
        <v>176</v>
      </c>
      <c r="N34" s="28">
        <v>486</v>
      </c>
    </row>
    <row r="35" spans="2:14" ht="15.75" customHeight="1" x14ac:dyDescent="0.15">
      <c r="B35" s="116"/>
      <c r="C35" s="160"/>
      <c r="D35" s="33">
        <v>100</v>
      </c>
      <c r="E35" s="49">
        <v>15.7</v>
      </c>
      <c r="F35" s="35">
        <v>3.7</v>
      </c>
      <c r="G35" s="35">
        <v>3.4</v>
      </c>
      <c r="H35" s="35">
        <v>3.6</v>
      </c>
      <c r="I35" s="35">
        <v>15</v>
      </c>
      <c r="J35" s="35">
        <v>6.7</v>
      </c>
      <c r="K35" s="35">
        <v>4.5</v>
      </c>
      <c r="L35" s="35">
        <v>18.8</v>
      </c>
      <c r="M35" s="35">
        <v>16</v>
      </c>
      <c r="N35" s="35">
        <v>44.1</v>
      </c>
    </row>
    <row r="36" spans="2:14" ht="15.75" customHeight="1" x14ac:dyDescent="0.15">
      <c r="B36" s="116"/>
      <c r="C36" s="158" t="s">
        <v>22</v>
      </c>
      <c r="D36" s="16">
        <v>564</v>
      </c>
      <c r="E36" s="46">
        <v>118</v>
      </c>
      <c r="F36" s="28">
        <v>23</v>
      </c>
      <c r="G36" s="28">
        <v>27</v>
      </c>
      <c r="H36" s="28">
        <v>21</v>
      </c>
      <c r="I36" s="28">
        <v>90</v>
      </c>
      <c r="J36" s="28">
        <v>41</v>
      </c>
      <c r="K36" s="28">
        <v>21</v>
      </c>
      <c r="L36" s="28">
        <v>114</v>
      </c>
      <c r="M36" s="28">
        <v>87</v>
      </c>
      <c r="N36" s="28">
        <v>250</v>
      </c>
    </row>
    <row r="37" spans="2:14" ht="15.75" customHeight="1" x14ac:dyDescent="0.15">
      <c r="B37" s="116"/>
      <c r="C37" s="159"/>
      <c r="D37" s="33">
        <v>100</v>
      </c>
      <c r="E37" s="49">
        <v>20.9</v>
      </c>
      <c r="F37" s="35">
        <v>4.0999999999999996</v>
      </c>
      <c r="G37" s="35">
        <v>4.8</v>
      </c>
      <c r="H37" s="35">
        <v>3.7</v>
      </c>
      <c r="I37" s="35">
        <v>16</v>
      </c>
      <c r="J37" s="35">
        <v>7.3</v>
      </c>
      <c r="K37" s="35">
        <v>3.7</v>
      </c>
      <c r="L37" s="35">
        <v>20.2</v>
      </c>
      <c r="M37" s="35">
        <v>15.4</v>
      </c>
      <c r="N37" s="35">
        <v>44.3</v>
      </c>
    </row>
    <row r="38" spans="2:14" ht="15.75" customHeight="1" x14ac:dyDescent="0.15">
      <c r="B38" s="116"/>
      <c r="C38" s="158" t="s">
        <v>23</v>
      </c>
      <c r="D38" s="16">
        <v>345</v>
      </c>
      <c r="E38" s="46">
        <v>80</v>
      </c>
      <c r="F38" s="28">
        <v>9</v>
      </c>
      <c r="G38" s="28">
        <v>12</v>
      </c>
      <c r="H38" s="28">
        <v>17</v>
      </c>
      <c r="I38" s="28">
        <v>59</v>
      </c>
      <c r="J38" s="28">
        <v>21</v>
      </c>
      <c r="K38" s="28">
        <v>11</v>
      </c>
      <c r="L38" s="28">
        <v>71</v>
      </c>
      <c r="M38" s="28">
        <v>47</v>
      </c>
      <c r="N38" s="28">
        <v>141</v>
      </c>
    </row>
    <row r="39" spans="2:14" ht="15.75" customHeight="1" x14ac:dyDescent="0.15">
      <c r="B39" s="116"/>
      <c r="C39" s="159"/>
      <c r="D39" s="33">
        <v>100</v>
      </c>
      <c r="E39" s="49">
        <v>23.2</v>
      </c>
      <c r="F39" s="35">
        <v>2.6</v>
      </c>
      <c r="G39" s="35">
        <v>3.5</v>
      </c>
      <c r="H39" s="35">
        <v>4.9000000000000004</v>
      </c>
      <c r="I39" s="35">
        <v>17.100000000000001</v>
      </c>
      <c r="J39" s="35">
        <v>6.1</v>
      </c>
      <c r="K39" s="35">
        <v>3.2</v>
      </c>
      <c r="L39" s="35">
        <v>20.6</v>
      </c>
      <c r="M39" s="35">
        <v>13.6</v>
      </c>
      <c r="N39" s="35">
        <v>40.9</v>
      </c>
    </row>
    <row r="40" spans="2:14" ht="15.75" customHeight="1" x14ac:dyDescent="0.15">
      <c r="B40" s="116"/>
      <c r="C40" s="160" t="s">
        <v>24</v>
      </c>
      <c r="D40" s="16">
        <v>145</v>
      </c>
      <c r="E40" s="46">
        <v>29</v>
      </c>
      <c r="F40" s="28">
        <v>4</v>
      </c>
      <c r="G40" s="28">
        <v>3</v>
      </c>
      <c r="H40" s="28">
        <v>3</v>
      </c>
      <c r="I40" s="28">
        <v>21</v>
      </c>
      <c r="J40" s="28">
        <v>2</v>
      </c>
      <c r="K40" s="28">
        <v>5</v>
      </c>
      <c r="L40" s="28">
        <v>28</v>
      </c>
      <c r="M40" s="28">
        <v>25</v>
      </c>
      <c r="N40" s="28">
        <v>63</v>
      </c>
    </row>
    <row r="41" spans="2:14" ht="15.75" customHeight="1" x14ac:dyDescent="0.15">
      <c r="B41" s="118"/>
      <c r="C41" s="161"/>
      <c r="D41" s="18">
        <v>100</v>
      </c>
      <c r="E41" s="68">
        <v>20</v>
      </c>
      <c r="F41" s="11">
        <v>2.8</v>
      </c>
      <c r="G41" s="11">
        <v>2.1</v>
      </c>
      <c r="H41" s="11">
        <v>2.1</v>
      </c>
      <c r="I41" s="11">
        <v>14.5</v>
      </c>
      <c r="J41" s="11">
        <v>1.4</v>
      </c>
      <c r="K41" s="11">
        <v>3.4</v>
      </c>
      <c r="L41" s="11">
        <v>19.3</v>
      </c>
      <c r="M41" s="11">
        <v>17.2</v>
      </c>
      <c r="N41" s="11">
        <v>43.4</v>
      </c>
    </row>
    <row r="42" spans="2:14" ht="15.75" customHeight="1" x14ac:dyDescent="0.15">
      <c r="B42" s="117" t="s">
        <v>854</v>
      </c>
      <c r="C42" s="115" t="s">
        <v>858</v>
      </c>
      <c r="D42" s="17">
        <v>643</v>
      </c>
      <c r="E42" s="69">
        <v>74</v>
      </c>
      <c r="F42" s="10">
        <v>19</v>
      </c>
      <c r="G42" s="10">
        <v>11</v>
      </c>
      <c r="H42" s="10">
        <v>13</v>
      </c>
      <c r="I42" s="10">
        <v>70</v>
      </c>
      <c r="J42" s="10">
        <v>25</v>
      </c>
      <c r="K42" s="10">
        <v>17</v>
      </c>
      <c r="L42" s="10">
        <v>95</v>
      </c>
      <c r="M42" s="10">
        <v>170</v>
      </c>
      <c r="N42" s="10">
        <v>270</v>
      </c>
    </row>
    <row r="43" spans="2:14" ht="15.75" customHeight="1" x14ac:dyDescent="0.15">
      <c r="B43" s="116"/>
      <c r="C43" s="159"/>
      <c r="D43" s="33">
        <v>100</v>
      </c>
      <c r="E43" s="49">
        <v>11.5</v>
      </c>
      <c r="F43" s="35">
        <v>3</v>
      </c>
      <c r="G43" s="35">
        <v>1.7</v>
      </c>
      <c r="H43" s="35">
        <v>2</v>
      </c>
      <c r="I43" s="35">
        <v>10.9</v>
      </c>
      <c r="J43" s="35">
        <v>3.9</v>
      </c>
      <c r="K43" s="35">
        <v>2.6</v>
      </c>
      <c r="L43" s="35">
        <v>14.8</v>
      </c>
      <c r="M43" s="35">
        <v>26.4</v>
      </c>
      <c r="N43" s="35">
        <v>42</v>
      </c>
    </row>
    <row r="44" spans="2:14" ht="15.75" customHeight="1" x14ac:dyDescent="0.15">
      <c r="B44" s="116"/>
      <c r="C44" s="167" t="s">
        <v>181</v>
      </c>
      <c r="D44" s="16">
        <v>2565</v>
      </c>
      <c r="E44" s="46">
        <v>345</v>
      </c>
      <c r="F44" s="28">
        <v>82</v>
      </c>
      <c r="G44" s="28">
        <v>91</v>
      </c>
      <c r="H44" s="28">
        <v>55</v>
      </c>
      <c r="I44" s="28">
        <v>267</v>
      </c>
      <c r="J44" s="28">
        <v>148</v>
      </c>
      <c r="K44" s="28">
        <v>71</v>
      </c>
      <c r="L44" s="28">
        <v>480</v>
      </c>
      <c r="M44" s="28">
        <v>479</v>
      </c>
      <c r="N44" s="28">
        <v>1185</v>
      </c>
    </row>
    <row r="45" spans="2:14" ht="15.75" customHeight="1" x14ac:dyDescent="0.15">
      <c r="B45" s="116"/>
      <c r="C45" s="168"/>
      <c r="D45" s="33">
        <v>100</v>
      </c>
      <c r="E45" s="49">
        <v>13.5</v>
      </c>
      <c r="F45" s="35">
        <v>3.2</v>
      </c>
      <c r="G45" s="35">
        <v>3.5</v>
      </c>
      <c r="H45" s="35">
        <v>2.1</v>
      </c>
      <c r="I45" s="35">
        <v>10.4</v>
      </c>
      <c r="J45" s="35">
        <v>5.8</v>
      </c>
      <c r="K45" s="35">
        <v>2.8</v>
      </c>
      <c r="L45" s="35">
        <v>18.7</v>
      </c>
      <c r="M45" s="35">
        <v>18.7</v>
      </c>
      <c r="N45" s="35">
        <v>46.2</v>
      </c>
    </row>
    <row r="46" spans="2:14" ht="15.75" customHeight="1" x14ac:dyDescent="0.15">
      <c r="B46" s="116"/>
      <c r="C46" s="169" t="s">
        <v>852</v>
      </c>
      <c r="D46" s="16">
        <v>515</v>
      </c>
      <c r="E46" s="46">
        <v>64</v>
      </c>
      <c r="F46" s="28">
        <v>15</v>
      </c>
      <c r="G46" s="28">
        <v>23</v>
      </c>
      <c r="H46" s="28">
        <v>20</v>
      </c>
      <c r="I46" s="28">
        <v>68</v>
      </c>
      <c r="J46" s="28">
        <v>33</v>
      </c>
      <c r="K46" s="28">
        <v>20</v>
      </c>
      <c r="L46" s="28">
        <v>96</v>
      </c>
      <c r="M46" s="28">
        <v>93</v>
      </c>
      <c r="N46" s="28">
        <v>229</v>
      </c>
    </row>
    <row r="47" spans="2:14" ht="15.75" customHeight="1" x14ac:dyDescent="0.15">
      <c r="B47" s="116"/>
      <c r="C47" s="169"/>
      <c r="D47" s="33">
        <v>100</v>
      </c>
      <c r="E47" s="49">
        <v>12.4</v>
      </c>
      <c r="F47" s="35">
        <v>2.9</v>
      </c>
      <c r="G47" s="35">
        <v>4.5</v>
      </c>
      <c r="H47" s="35">
        <v>3.9</v>
      </c>
      <c r="I47" s="35">
        <v>13.2</v>
      </c>
      <c r="J47" s="35">
        <v>6.4</v>
      </c>
      <c r="K47" s="35">
        <v>3.9</v>
      </c>
      <c r="L47" s="35">
        <v>18.600000000000001</v>
      </c>
      <c r="M47" s="35">
        <v>18.100000000000001</v>
      </c>
      <c r="N47" s="35">
        <v>44.5</v>
      </c>
    </row>
    <row r="48" spans="2:14" ht="15.75" customHeight="1" x14ac:dyDescent="0.15">
      <c r="B48" s="116"/>
      <c r="C48" s="158" t="s">
        <v>43</v>
      </c>
      <c r="D48" s="16">
        <v>926</v>
      </c>
      <c r="E48" s="46">
        <v>203</v>
      </c>
      <c r="F48" s="28">
        <v>57</v>
      </c>
      <c r="G48" s="28">
        <v>54</v>
      </c>
      <c r="H48" s="28">
        <v>43</v>
      </c>
      <c r="I48" s="28">
        <v>202</v>
      </c>
      <c r="J48" s="28">
        <v>88</v>
      </c>
      <c r="K48" s="28">
        <v>47</v>
      </c>
      <c r="L48" s="28">
        <v>184</v>
      </c>
      <c r="M48" s="28">
        <v>120</v>
      </c>
      <c r="N48" s="28">
        <v>367</v>
      </c>
    </row>
    <row r="49" spans="2:14" ht="15.75" customHeight="1" x14ac:dyDescent="0.15">
      <c r="B49" s="116"/>
      <c r="C49" s="160"/>
      <c r="D49" s="33">
        <v>100</v>
      </c>
      <c r="E49" s="49">
        <v>21.9</v>
      </c>
      <c r="F49" s="35">
        <v>6.2</v>
      </c>
      <c r="G49" s="35">
        <v>5.8</v>
      </c>
      <c r="H49" s="35">
        <v>4.5999999999999996</v>
      </c>
      <c r="I49" s="35">
        <v>21.8</v>
      </c>
      <c r="J49" s="35">
        <v>9.5</v>
      </c>
      <c r="K49" s="35">
        <v>5.0999999999999996</v>
      </c>
      <c r="L49" s="35">
        <v>19.899999999999999</v>
      </c>
      <c r="M49" s="35">
        <v>13</v>
      </c>
      <c r="N49" s="35">
        <v>39.6</v>
      </c>
    </row>
    <row r="50" spans="2:14" ht="15.75" customHeight="1" x14ac:dyDescent="0.15">
      <c r="B50" s="116"/>
      <c r="C50" s="158" t="s">
        <v>44</v>
      </c>
      <c r="D50" s="16">
        <v>261</v>
      </c>
      <c r="E50" s="46">
        <v>32</v>
      </c>
      <c r="F50" s="28">
        <v>4</v>
      </c>
      <c r="G50" s="28">
        <v>9</v>
      </c>
      <c r="H50" s="28">
        <v>6</v>
      </c>
      <c r="I50" s="28">
        <v>27</v>
      </c>
      <c r="J50" s="28">
        <v>12</v>
      </c>
      <c r="K50" s="28">
        <v>7</v>
      </c>
      <c r="L50" s="28">
        <v>24</v>
      </c>
      <c r="M50" s="28">
        <v>62</v>
      </c>
      <c r="N50" s="28">
        <v>127</v>
      </c>
    </row>
    <row r="51" spans="2:14" ht="15.75" customHeight="1" x14ac:dyDescent="0.15">
      <c r="B51" s="118"/>
      <c r="C51" s="161"/>
      <c r="D51" s="18">
        <v>100</v>
      </c>
      <c r="E51" s="68">
        <v>12.3</v>
      </c>
      <c r="F51" s="11">
        <v>1.5</v>
      </c>
      <c r="G51" s="11">
        <v>3.4</v>
      </c>
      <c r="H51" s="11">
        <v>2.2999999999999998</v>
      </c>
      <c r="I51" s="11">
        <v>10.3</v>
      </c>
      <c r="J51" s="11">
        <v>4.5999999999999996</v>
      </c>
      <c r="K51" s="11">
        <v>2.7</v>
      </c>
      <c r="L51" s="11">
        <v>9.1999999999999993</v>
      </c>
      <c r="M51" s="11">
        <v>23.8</v>
      </c>
      <c r="N51" s="11">
        <v>48.7</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N9">
    <cfRule type="top10" dxfId="318" priority="1903" rank="1"/>
  </conditionalFormatting>
  <conditionalFormatting sqref="E51:N51">
    <cfRule type="top10" dxfId="317" priority="1904" rank="1"/>
  </conditionalFormatting>
  <conditionalFormatting sqref="E11:N11">
    <cfRule type="top10" dxfId="316" priority="1905" rank="1"/>
  </conditionalFormatting>
  <conditionalFormatting sqref="E13:N13">
    <cfRule type="top10" dxfId="315" priority="1906" rank="1"/>
  </conditionalFormatting>
  <conditionalFormatting sqref="E15:N15">
    <cfRule type="top10" dxfId="314" priority="1907" rank="1"/>
  </conditionalFormatting>
  <conditionalFormatting sqref="E17:N17">
    <cfRule type="top10" dxfId="313" priority="1908" rank="1"/>
  </conditionalFormatting>
  <conditionalFormatting sqref="E19:N19">
    <cfRule type="top10" dxfId="312" priority="1909" rank="1"/>
  </conditionalFormatting>
  <conditionalFormatting sqref="E21:N21">
    <cfRule type="top10" dxfId="311" priority="1910" rank="1"/>
  </conditionalFormatting>
  <conditionalFormatting sqref="E23:N23">
    <cfRule type="top10" dxfId="310" priority="1911" rank="1"/>
  </conditionalFormatting>
  <conditionalFormatting sqref="E25:N25">
    <cfRule type="top10" dxfId="309" priority="1912" rank="1"/>
  </conditionalFormatting>
  <conditionalFormatting sqref="E27:N27">
    <cfRule type="top10" dxfId="308" priority="1913" rank="1"/>
  </conditionalFormatting>
  <conditionalFormatting sqref="E29:N29">
    <cfRule type="top10" dxfId="307" priority="1914" rank="1"/>
  </conditionalFormatting>
  <conditionalFormatting sqref="E31:N31">
    <cfRule type="top10" dxfId="306" priority="1915" rank="1"/>
  </conditionalFormatting>
  <conditionalFormatting sqref="E33:N33">
    <cfRule type="top10" dxfId="305" priority="1916" rank="1"/>
  </conditionalFormatting>
  <conditionalFormatting sqref="E35:N35">
    <cfRule type="top10" dxfId="304" priority="1917" rank="1"/>
  </conditionalFormatting>
  <conditionalFormatting sqref="E37:N37">
    <cfRule type="top10" dxfId="303" priority="1918" rank="1"/>
  </conditionalFormatting>
  <conditionalFormatting sqref="E39:N39">
    <cfRule type="top10" dxfId="302" priority="1919" rank="1"/>
  </conditionalFormatting>
  <conditionalFormatting sqref="E41:N41">
    <cfRule type="top10" dxfId="301" priority="1920" rank="1"/>
  </conditionalFormatting>
  <conditionalFormatting sqref="E43:N43">
    <cfRule type="top10" dxfId="300" priority="1921" rank="1"/>
  </conditionalFormatting>
  <conditionalFormatting sqref="E45:N45">
    <cfRule type="top10" dxfId="299" priority="1922" rank="1"/>
  </conditionalFormatting>
  <conditionalFormatting sqref="E47:N47">
    <cfRule type="top10" dxfId="298" priority="1923" rank="1"/>
  </conditionalFormatting>
  <conditionalFormatting sqref="E49:N49">
    <cfRule type="top10" dxfId="297" priority="1924" rank="1"/>
  </conditionalFormatting>
  <pageMargins left="0.7" right="0.7" top="0.75" bottom="0.75" header="0.3" footer="0.3"/>
  <pageSetup paperSize="9" scale="59" orientation="landscape" r:id="rId1"/>
  <headerFooter>
    <oddFooter>&amp;C&amp;P</oddFooter>
  </headerFooter>
</worksheet>
</file>

<file path=xl/worksheets/sheet2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51"/>
  <sheetViews>
    <sheetView showGridLines="0" topLeftCell="A28"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4" ht="15.75" customHeight="1" x14ac:dyDescent="0.15">
      <c r="B2" s="1" t="s">
        <v>880</v>
      </c>
    </row>
    <row r="3" spans="2:14" ht="15.75" customHeight="1" x14ac:dyDescent="0.15">
      <c r="B3" s="1" t="s">
        <v>786</v>
      </c>
    </row>
    <row r="4" spans="2:14" ht="15.75" customHeight="1" x14ac:dyDescent="0.15">
      <c r="B4" s="1" t="s">
        <v>891</v>
      </c>
    </row>
    <row r="5" spans="2:14" ht="15.75" customHeight="1" x14ac:dyDescent="0.15">
      <c r="B5" s="1" t="s">
        <v>882</v>
      </c>
    </row>
    <row r="6" spans="2:14" ht="4.5" customHeight="1" x14ac:dyDescent="0.15">
      <c r="B6" s="12"/>
      <c r="C6" s="6"/>
      <c r="D6" s="15"/>
      <c r="E6" s="73"/>
      <c r="F6" s="13"/>
      <c r="G6" s="13"/>
      <c r="H6" s="13"/>
      <c r="I6" s="13"/>
      <c r="J6" s="13"/>
      <c r="K6" s="13"/>
      <c r="L6" s="13"/>
      <c r="M6" s="13"/>
      <c r="N6" s="13"/>
    </row>
    <row r="7" spans="2:14" s="2" customFormat="1" ht="118.5" customHeight="1" thickBot="1" x14ac:dyDescent="0.2">
      <c r="B7" s="25"/>
      <c r="C7" s="5" t="s">
        <v>427</v>
      </c>
      <c r="D7" s="19" t="s">
        <v>52</v>
      </c>
      <c r="E7" s="22" t="s">
        <v>873</v>
      </c>
      <c r="F7" s="23" t="s">
        <v>111</v>
      </c>
      <c r="G7" s="23" t="s">
        <v>112</v>
      </c>
      <c r="H7" s="23" t="s">
        <v>16</v>
      </c>
      <c r="I7" s="23" t="s">
        <v>15</v>
      </c>
      <c r="J7" s="23" t="s">
        <v>113</v>
      </c>
      <c r="K7" s="23" t="s">
        <v>114</v>
      </c>
      <c r="L7" s="23" t="s">
        <v>115</v>
      </c>
      <c r="M7" s="23" t="s">
        <v>116</v>
      </c>
      <c r="N7" s="23" t="s">
        <v>53</v>
      </c>
    </row>
    <row r="8" spans="2:14" ht="15.75" customHeight="1" thickTop="1" x14ac:dyDescent="0.15">
      <c r="B8" s="108" t="s">
        <v>428</v>
      </c>
      <c r="C8" s="109"/>
      <c r="D8" s="16">
        <v>5305</v>
      </c>
      <c r="E8" s="46">
        <v>1947</v>
      </c>
      <c r="F8" s="28">
        <v>383</v>
      </c>
      <c r="G8" s="28">
        <v>342</v>
      </c>
      <c r="H8" s="28">
        <v>858</v>
      </c>
      <c r="I8" s="28">
        <v>2339</v>
      </c>
      <c r="J8" s="28">
        <v>559</v>
      </c>
      <c r="K8" s="28">
        <v>439</v>
      </c>
      <c r="L8" s="28">
        <v>1836</v>
      </c>
      <c r="M8" s="28">
        <v>561</v>
      </c>
      <c r="N8" s="28">
        <v>1130</v>
      </c>
    </row>
    <row r="9" spans="2:14" ht="15.75" customHeight="1" x14ac:dyDescent="0.15">
      <c r="B9" s="110"/>
      <c r="C9" s="109"/>
      <c r="D9" s="71">
        <v>100</v>
      </c>
      <c r="E9" s="70">
        <v>36.700000000000003</v>
      </c>
      <c r="F9" s="36">
        <v>7.2</v>
      </c>
      <c r="G9" s="36">
        <v>6.4</v>
      </c>
      <c r="H9" s="36">
        <v>16.2</v>
      </c>
      <c r="I9" s="36">
        <v>44.1</v>
      </c>
      <c r="J9" s="36">
        <v>10.5</v>
      </c>
      <c r="K9" s="36">
        <v>8.3000000000000007</v>
      </c>
      <c r="L9" s="36">
        <v>34.6</v>
      </c>
      <c r="M9" s="36">
        <v>10.6</v>
      </c>
      <c r="N9" s="36">
        <v>21.3</v>
      </c>
    </row>
    <row r="10" spans="2:14" ht="15.75" customHeight="1" x14ac:dyDescent="0.15">
      <c r="B10" s="117" t="s">
        <v>429</v>
      </c>
      <c r="C10" s="115" t="s">
        <v>2</v>
      </c>
      <c r="D10" s="17">
        <v>1310</v>
      </c>
      <c r="E10" s="69">
        <v>487</v>
      </c>
      <c r="F10" s="10">
        <v>103</v>
      </c>
      <c r="G10" s="10">
        <v>76</v>
      </c>
      <c r="H10" s="10">
        <v>211</v>
      </c>
      <c r="I10" s="10">
        <v>582</v>
      </c>
      <c r="J10" s="10">
        <v>153</v>
      </c>
      <c r="K10" s="10">
        <v>115</v>
      </c>
      <c r="L10" s="10">
        <v>453</v>
      </c>
      <c r="M10" s="10">
        <v>125</v>
      </c>
      <c r="N10" s="10">
        <v>294</v>
      </c>
    </row>
    <row r="11" spans="2:14" ht="15.75" customHeight="1" x14ac:dyDescent="0.15">
      <c r="B11" s="116"/>
      <c r="C11" s="160"/>
      <c r="D11" s="33">
        <v>100</v>
      </c>
      <c r="E11" s="49">
        <v>37.200000000000003</v>
      </c>
      <c r="F11" s="35">
        <v>7.9</v>
      </c>
      <c r="G11" s="35">
        <v>5.8</v>
      </c>
      <c r="H11" s="35">
        <v>16.100000000000001</v>
      </c>
      <c r="I11" s="35">
        <v>44.4</v>
      </c>
      <c r="J11" s="35">
        <v>11.7</v>
      </c>
      <c r="K11" s="35">
        <v>8.8000000000000007</v>
      </c>
      <c r="L11" s="35">
        <v>34.6</v>
      </c>
      <c r="M11" s="35">
        <v>9.5</v>
      </c>
      <c r="N11" s="35">
        <v>22.4</v>
      </c>
    </row>
    <row r="12" spans="2:14" ht="15.75" customHeight="1" x14ac:dyDescent="0.15">
      <c r="B12" s="116"/>
      <c r="C12" s="158" t="s">
        <v>3</v>
      </c>
      <c r="D12" s="16">
        <v>3960</v>
      </c>
      <c r="E12" s="46">
        <v>1444</v>
      </c>
      <c r="F12" s="28">
        <v>280</v>
      </c>
      <c r="G12" s="28">
        <v>265</v>
      </c>
      <c r="H12" s="28">
        <v>639</v>
      </c>
      <c r="I12" s="28">
        <v>1742</v>
      </c>
      <c r="J12" s="28">
        <v>403</v>
      </c>
      <c r="K12" s="28">
        <v>321</v>
      </c>
      <c r="L12" s="28">
        <v>1371</v>
      </c>
      <c r="M12" s="28">
        <v>435</v>
      </c>
      <c r="N12" s="28">
        <v>829</v>
      </c>
    </row>
    <row r="13" spans="2:14" ht="15.75" customHeight="1" x14ac:dyDescent="0.15">
      <c r="B13" s="118"/>
      <c r="C13" s="161"/>
      <c r="D13" s="18">
        <v>100</v>
      </c>
      <c r="E13" s="68">
        <v>36.5</v>
      </c>
      <c r="F13" s="11">
        <v>7.1</v>
      </c>
      <c r="G13" s="11">
        <v>6.7</v>
      </c>
      <c r="H13" s="11">
        <v>16.100000000000001</v>
      </c>
      <c r="I13" s="11">
        <v>44</v>
      </c>
      <c r="J13" s="11">
        <v>10.199999999999999</v>
      </c>
      <c r="K13" s="11">
        <v>8.1</v>
      </c>
      <c r="L13" s="11">
        <v>34.6</v>
      </c>
      <c r="M13" s="11">
        <v>11</v>
      </c>
      <c r="N13" s="11">
        <v>20.9</v>
      </c>
    </row>
    <row r="14" spans="2:14" ht="15.75" customHeight="1" x14ac:dyDescent="0.15">
      <c r="B14" s="117" t="s">
        <v>4</v>
      </c>
      <c r="C14" s="115" t="s">
        <v>430</v>
      </c>
      <c r="D14" s="17">
        <v>149</v>
      </c>
      <c r="E14" s="69">
        <v>72</v>
      </c>
      <c r="F14" s="10">
        <v>27</v>
      </c>
      <c r="G14" s="10">
        <v>20</v>
      </c>
      <c r="H14" s="10">
        <v>28</v>
      </c>
      <c r="I14" s="10">
        <v>65</v>
      </c>
      <c r="J14" s="10">
        <v>25</v>
      </c>
      <c r="K14" s="10">
        <v>23</v>
      </c>
      <c r="L14" s="10">
        <v>72</v>
      </c>
      <c r="M14" s="10">
        <v>11</v>
      </c>
      <c r="N14" s="10">
        <v>26</v>
      </c>
    </row>
    <row r="15" spans="2:14" ht="15.75" customHeight="1" x14ac:dyDescent="0.15">
      <c r="B15" s="116"/>
      <c r="C15" s="160"/>
      <c r="D15" s="33">
        <v>100</v>
      </c>
      <c r="E15" s="49">
        <v>48.3</v>
      </c>
      <c r="F15" s="35">
        <v>18.100000000000001</v>
      </c>
      <c r="G15" s="35">
        <v>13.4</v>
      </c>
      <c r="H15" s="35">
        <v>18.8</v>
      </c>
      <c r="I15" s="35">
        <v>43.6</v>
      </c>
      <c r="J15" s="35">
        <v>16.8</v>
      </c>
      <c r="K15" s="35">
        <v>15.4</v>
      </c>
      <c r="L15" s="35">
        <v>48.3</v>
      </c>
      <c r="M15" s="35">
        <v>7.4</v>
      </c>
      <c r="N15" s="35">
        <v>17.399999999999999</v>
      </c>
    </row>
    <row r="16" spans="2:14" ht="15.75" customHeight="1" x14ac:dyDescent="0.15">
      <c r="B16" s="116"/>
      <c r="C16" s="158" t="s">
        <v>431</v>
      </c>
      <c r="D16" s="16">
        <v>184</v>
      </c>
      <c r="E16" s="46">
        <v>83</v>
      </c>
      <c r="F16" s="28">
        <v>15</v>
      </c>
      <c r="G16" s="28">
        <v>13</v>
      </c>
      <c r="H16" s="28">
        <v>20</v>
      </c>
      <c r="I16" s="28">
        <v>64</v>
      </c>
      <c r="J16" s="28">
        <v>25</v>
      </c>
      <c r="K16" s="28">
        <v>14</v>
      </c>
      <c r="L16" s="28">
        <v>63</v>
      </c>
      <c r="M16" s="28">
        <v>21</v>
      </c>
      <c r="N16" s="28">
        <v>41</v>
      </c>
    </row>
    <row r="17" spans="2:14" ht="15.75" customHeight="1" x14ac:dyDescent="0.15">
      <c r="B17" s="116"/>
      <c r="C17" s="160"/>
      <c r="D17" s="33">
        <v>100</v>
      </c>
      <c r="E17" s="49">
        <v>45.1</v>
      </c>
      <c r="F17" s="35">
        <v>8.1999999999999993</v>
      </c>
      <c r="G17" s="35">
        <v>7.1</v>
      </c>
      <c r="H17" s="35">
        <v>10.9</v>
      </c>
      <c r="I17" s="35">
        <v>34.799999999999997</v>
      </c>
      <c r="J17" s="35">
        <v>13.6</v>
      </c>
      <c r="K17" s="35">
        <v>7.6</v>
      </c>
      <c r="L17" s="35">
        <v>34.200000000000003</v>
      </c>
      <c r="M17" s="35">
        <v>11.4</v>
      </c>
      <c r="N17" s="35">
        <v>22.3</v>
      </c>
    </row>
    <row r="18" spans="2:14" ht="15.75" customHeight="1" x14ac:dyDescent="0.15">
      <c r="B18" s="116"/>
      <c r="C18" s="158" t="s">
        <v>432</v>
      </c>
      <c r="D18" s="16">
        <v>247</v>
      </c>
      <c r="E18" s="46">
        <v>113</v>
      </c>
      <c r="F18" s="28">
        <v>19</v>
      </c>
      <c r="G18" s="28">
        <v>16</v>
      </c>
      <c r="H18" s="28">
        <v>36</v>
      </c>
      <c r="I18" s="28">
        <v>106</v>
      </c>
      <c r="J18" s="28">
        <v>28</v>
      </c>
      <c r="K18" s="28">
        <v>29</v>
      </c>
      <c r="L18" s="28">
        <v>91</v>
      </c>
      <c r="M18" s="28">
        <v>25</v>
      </c>
      <c r="N18" s="28">
        <v>49</v>
      </c>
    </row>
    <row r="19" spans="2:14" ht="15.75" customHeight="1" x14ac:dyDescent="0.15">
      <c r="B19" s="116"/>
      <c r="C19" s="160"/>
      <c r="D19" s="33">
        <v>100</v>
      </c>
      <c r="E19" s="49">
        <v>45.7</v>
      </c>
      <c r="F19" s="35">
        <v>7.7</v>
      </c>
      <c r="G19" s="35">
        <v>6.5</v>
      </c>
      <c r="H19" s="35">
        <v>14.6</v>
      </c>
      <c r="I19" s="35">
        <v>42.9</v>
      </c>
      <c r="J19" s="35">
        <v>11.3</v>
      </c>
      <c r="K19" s="35">
        <v>11.7</v>
      </c>
      <c r="L19" s="35">
        <v>36.799999999999997</v>
      </c>
      <c r="M19" s="35">
        <v>10.1</v>
      </c>
      <c r="N19" s="35">
        <v>19.8</v>
      </c>
    </row>
    <row r="20" spans="2:14" ht="15.75" customHeight="1" x14ac:dyDescent="0.15">
      <c r="B20" s="116"/>
      <c r="C20" s="158" t="s">
        <v>433</v>
      </c>
      <c r="D20" s="16">
        <v>454</v>
      </c>
      <c r="E20" s="46">
        <v>187</v>
      </c>
      <c r="F20" s="28">
        <v>41</v>
      </c>
      <c r="G20" s="28">
        <v>34</v>
      </c>
      <c r="H20" s="28">
        <v>70</v>
      </c>
      <c r="I20" s="28">
        <v>186</v>
      </c>
      <c r="J20" s="28">
        <v>58</v>
      </c>
      <c r="K20" s="28">
        <v>39</v>
      </c>
      <c r="L20" s="28">
        <v>149</v>
      </c>
      <c r="M20" s="28">
        <v>47</v>
      </c>
      <c r="N20" s="28">
        <v>98</v>
      </c>
    </row>
    <row r="21" spans="2:14" ht="15.75" customHeight="1" x14ac:dyDescent="0.15">
      <c r="B21" s="116"/>
      <c r="C21" s="160"/>
      <c r="D21" s="33">
        <v>100</v>
      </c>
      <c r="E21" s="49">
        <v>41.2</v>
      </c>
      <c r="F21" s="35">
        <v>9</v>
      </c>
      <c r="G21" s="35">
        <v>7.5</v>
      </c>
      <c r="H21" s="35">
        <v>15.4</v>
      </c>
      <c r="I21" s="35">
        <v>41</v>
      </c>
      <c r="J21" s="35">
        <v>12.8</v>
      </c>
      <c r="K21" s="35">
        <v>8.6</v>
      </c>
      <c r="L21" s="35">
        <v>32.799999999999997</v>
      </c>
      <c r="M21" s="35">
        <v>10.4</v>
      </c>
      <c r="N21" s="35">
        <v>21.6</v>
      </c>
    </row>
    <row r="22" spans="2:14" ht="15.75" customHeight="1" x14ac:dyDescent="0.15">
      <c r="B22" s="116"/>
      <c r="C22" s="158" t="s">
        <v>434</v>
      </c>
      <c r="D22" s="16">
        <v>1021</v>
      </c>
      <c r="E22" s="46">
        <v>387</v>
      </c>
      <c r="F22" s="28">
        <v>74</v>
      </c>
      <c r="G22" s="28">
        <v>71</v>
      </c>
      <c r="H22" s="28">
        <v>173</v>
      </c>
      <c r="I22" s="28">
        <v>456</v>
      </c>
      <c r="J22" s="28">
        <v>116</v>
      </c>
      <c r="K22" s="28">
        <v>93</v>
      </c>
      <c r="L22" s="28">
        <v>358</v>
      </c>
      <c r="M22" s="28">
        <v>117</v>
      </c>
      <c r="N22" s="28">
        <v>211</v>
      </c>
    </row>
    <row r="23" spans="2:14" ht="15.75" customHeight="1" x14ac:dyDescent="0.15">
      <c r="B23" s="116"/>
      <c r="C23" s="159"/>
      <c r="D23" s="33">
        <v>100</v>
      </c>
      <c r="E23" s="49">
        <v>37.9</v>
      </c>
      <c r="F23" s="35">
        <v>7.2</v>
      </c>
      <c r="G23" s="35">
        <v>7</v>
      </c>
      <c r="H23" s="35">
        <v>16.899999999999999</v>
      </c>
      <c r="I23" s="35">
        <v>44.7</v>
      </c>
      <c r="J23" s="35">
        <v>11.4</v>
      </c>
      <c r="K23" s="35">
        <v>9.1</v>
      </c>
      <c r="L23" s="35">
        <v>35.1</v>
      </c>
      <c r="M23" s="35">
        <v>11.5</v>
      </c>
      <c r="N23" s="35">
        <v>20.7</v>
      </c>
    </row>
    <row r="24" spans="2:14" ht="15.75" customHeight="1" x14ac:dyDescent="0.15">
      <c r="B24" s="116"/>
      <c r="C24" s="160" t="s">
        <v>435</v>
      </c>
      <c r="D24" s="16">
        <v>1668</v>
      </c>
      <c r="E24" s="46">
        <v>593</v>
      </c>
      <c r="F24" s="28">
        <v>117</v>
      </c>
      <c r="G24" s="28">
        <v>107</v>
      </c>
      <c r="H24" s="28">
        <v>286</v>
      </c>
      <c r="I24" s="28">
        <v>784</v>
      </c>
      <c r="J24" s="28">
        <v>165</v>
      </c>
      <c r="K24" s="28">
        <v>143</v>
      </c>
      <c r="L24" s="28">
        <v>596</v>
      </c>
      <c r="M24" s="28">
        <v>172</v>
      </c>
      <c r="N24" s="28">
        <v>339</v>
      </c>
    </row>
    <row r="25" spans="2:14" ht="15.75" customHeight="1" x14ac:dyDescent="0.15">
      <c r="B25" s="116"/>
      <c r="C25" s="160"/>
      <c r="D25" s="33">
        <v>100</v>
      </c>
      <c r="E25" s="49">
        <v>35.6</v>
      </c>
      <c r="F25" s="35">
        <v>7</v>
      </c>
      <c r="G25" s="35">
        <v>6.4</v>
      </c>
      <c r="H25" s="35">
        <v>17.100000000000001</v>
      </c>
      <c r="I25" s="35">
        <v>47</v>
      </c>
      <c r="J25" s="35">
        <v>9.9</v>
      </c>
      <c r="K25" s="35">
        <v>8.6</v>
      </c>
      <c r="L25" s="35">
        <v>35.700000000000003</v>
      </c>
      <c r="M25" s="35">
        <v>10.3</v>
      </c>
      <c r="N25" s="35">
        <v>20.3</v>
      </c>
    </row>
    <row r="26" spans="2:14" ht="15.75" customHeight="1" x14ac:dyDescent="0.15">
      <c r="B26" s="116"/>
      <c r="C26" s="158" t="s">
        <v>436</v>
      </c>
      <c r="D26" s="16">
        <v>1492</v>
      </c>
      <c r="E26" s="46">
        <v>479</v>
      </c>
      <c r="F26" s="28">
        <v>90</v>
      </c>
      <c r="G26" s="28">
        <v>77</v>
      </c>
      <c r="H26" s="28">
        <v>234</v>
      </c>
      <c r="I26" s="28">
        <v>644</v>
      </c>
      <c r="J26" s="28">
        <v>138</v>
      </c>
      <c r="K26" s="28">
        <v>92</v>
      </c>
      <c r="L26" s="28">
        <v>481</v>
      </c>
      <c r="M26" s="28">
        <v>163</v>
      </c>
      <c r="N26" s="28">
        <v>345</v>
      </c>
    </row>
    <row r="27" spans="2:14" ht="15.75" customHeight="1" x14ac:dyDescent="0.15">
      <c r="B27" s="118"/>
      <c r="C27" s="161"/>
      <c r="D27" s="18">
        <v>100</v>
      </c>
      <c r="E27" s="68">
        <v>32.1</v>
      </c>
      <c r="F27" s="11">
        <v>6</v>
      </c>
      <c r="G27" s="11">
        <v>5.2</v>
      </c>
      <c r="H27" s="11">
        <v>15.7</v>
      </c>
      <c r="I27" s="11">
        <v>43.2</v>
      </c>
      <c r="J27" s="11">
        <v>9.1999999999999993</v>
      </c>
      <c r="K27" s="11">
        <v>6.2</v>
      </c>
      <c r="L27" s="11">
        <v>32.200000000000003</v>
      </c>
      <c r="M27" s="11">
        <v>10.9</v>
      </c>
      <c r="N27" s="11">
        <v>23.1</v>
      </c>
    </row>
    <row r="28" spans="2:14" ht="15.75" customHeight="1" x14ac:dyDescent="0.15">
      <c r="B28" s="117" t="s">
        <v>478</v>
      </c>
      <c r="C28" s="115" t="s">
        <v>18</v>
      </c>
      <c r="D28" s="17">
        <v>704</v>
      </c>
      <c r="E28" s="69">
        <v>185</v>
      </c>
      <c r="F28" s="10">
        <v>52</v>
      </c>
      <c r="G28" s="10">
        <v>52</v>
      </c>
      <c r="H28" s="10">
        <v>114</v>
      </c>
      <c r="I28" s="10">
        <v>285</v>
      </c>
      <c r="J28" s="10">
        <v>74</v>
      </c>
      <c r="K28" s="10">
        <v>68</v>
      </c>
      <c r="L28" s="10">
        <v>213</v>
      </c>
      <c r="M28" s="10">
        <v>91</v>
      </c>
      <c r="N28" s="10">
        <v>187</v>
      </c>
    </row>
    <row r="29" spans="2:14" ht="15.75" customHeight="1" x14ac:dyDescent="0.15">
      <c r="B29" s="116"/>
      <c r="C29" s="159"/>
      <c r="D29" s="33">
        <v>100</v>
      </c>
      <c r="E29" s="49">
        <v>26.3</v>
      </c>
      <c r="F29" s="35">
        <v>7.4</v>
      </c>
      <c r="G29" s="35">
        <v>7.4</v>
      </c>
      <c r="H29" s="35">
        <v>16.2</v>
      </c>
      <c r="I29" s="35">
        <v>40.5</v>
      </c>
      <c r="J29" s="35">
        <v>10.5</v>
      </c>
      <c r="K29" s="35">
        <v>9.6999999999999993</v>
      </c>
      <c r="L29" s="35">
        <v>30.3</v>
      </c>
      <c r="M29" s="35">
        <v>12.9</v>
      </c>
      <c r="N29" s="35">
        <v>26.6</v>
      </c>
    </row>
    <row r="30" spans="2:14" ht="15.75" customHeight="1" x14ac:dyDescent="0.15">
      <c r="B30" s="116"/>
      <c r="C30" s="158" t="s">
        <v>19</v>
      </c>
      <c r="D30" s="16">
        <v>931</v>
      </c>
      <c r="E30" s="46">
        <v>303</v>
      </c>
      <c r="F30" s="28">
        <v>90</v>
      </c>
      <c r="G30" s="28">
        <v>66</v>
      </c>
      <c r="H30" s="28">
        <v>151</v>
      </c>
      <c r="I30" s="28">
        <v>416</v>
      </c>
      <c r="J30" s="28">
        <v>103</v>
      </c>
      <c r="K30" s="28">
        <v>75</v>
      </c>
      <c r="L30" s="28">
        <v>295</v>
      </c>
      <c r="M30" s="28">
        <v>119</v>
      </c>
      <c r="N30" s="28">
        <v>189</v>
      </c>
    </row>
    <row r="31" spans="2:14" ht="15.75" customHeight="1" x14ac:dyDescent="0.15">
      <c r="B31" s="116"/>
      <c r="C31" s="159"/>
      <c r="D31" s="33">
        <v>100</v>
      </c>
      <c r="E31" s="49">
        <v>32.5</v>
      </c>
      <c r="F31" s="35">
        <v>9.6999999999999993</v>
      </c>
      <c r="G31" s="35">
        <v>7.1</v>
      </c>
      <c r="H31" s="35">
        <v>16.2</v>
      </c>
      <c r="I31" s="35">
        <v>44.7</v>
      </c>
      <c r="J31" s="35">
        <v>11.1</v>
      </c>
      <c r="K31" s="35">
        <v>8.1</v>
      </c>
      <c r="L31" s="35">
        <v>31.7</v>
      </c>
      <c r="M31" s="35">
        <v>12.8</v>
      </c>
      <c r="N31" s="35">
        <v>20.3</v>
      </c>
    </row>
    <row r="32" spans="2:14" ht="15.75" customHeight="1" x14ac:dyDescent="0.15">
      <c r="B32" s="116"/>
      <c r="C32" s="160" t="s">
        <v>20</v>
      </c>
      <c r="D32" s="16">
        <v>1455</v>
      </c>
      <c r="E32" s="46">
        <v>557</v>
      </c>
      <c r="F32" s="28">
        <v>104</v>
      </c>
      <c r="G32" s="28">
        <v>92</v>
      </c>
      <c r="H32" s="28">
        <v>246</v>
      </c>
      <c r="I32" s="28">
        <v>679</v>
      </c>
      <c r="J32" s="28">
        <v>156</v>
      </c>
      <c r="K32" s="28">
        <v>123</v>
      </c>
      <c r="L32" s="28">
        <v>515</v>
      </c>
      <c r="M32" s="28">
        <v>144</v>
      </c>
      <c r="N32" s="28">
        <v>282</v>
      </c>
    </row>
    <row r="33" spans="2:14" ht="15.75" customHeight="1" x14ac:dyDescent="0.15">
      <c r="B33" s="116"/>
      <c r="C33" s="160"/>
      <c r="D33" s="33">
        <v>100</v>
      </c>
      <c r="E33" s="49">
        <v>38.299999999999997</v>
      </c>
      <c r="F33" s="35">
        <v>7.1</v>
      </c>
      <c r="G33" s="35">
        <v>6.3</v>
      </c>
      <c r="H33" s="35">
        <v>16.899999999999999</v>
      </c>
      <c r="I33" s="35">
        <v>46.7</v>
      </c>
      <c r="J33" s="35">
        <v>10.7</v>
      </c>
      <c r="K33" s="35">
        <v>8.5</v>
      </c>
      <c r="L33" s="35">
        <v>35.4</v>
      </c>
      <c r="M33" s="35">
        <v>9.9</v>
      </c>
      <c r="N33" s="35">
        <v>19.399999999999999</v>
      </c>
    </row>
    <row r="34" spans="2:14" ht="15.75" customHeight="1" x14ac:dyDescent="0.15">
      <c r="B34" s="116"/>
      <c r="C34" s="158" t="s">
        <v>21</v>
      </c>
      <c r="D34" s="16">
        <v>1102</v>
      </c>
      <c r="E34" s="46">
        <v>435</v>
      </c>
      <c r="F34" s="28">
        <v>68</v>
      </c>
      <c r="G34" s="28">
        <v>66</v>
      </c>
      <c r="H34" s="28">
        <v>167</v>
      </c>
      <c r="I34" s="28">
        <v>513</v>
      </c>
      <c r="J34" s="28">
        <v>120</v>
      </c>
      <c r="K34" s="28">
        <v>98</v>
      </c>
      <c r="L34" s="28">
        <v>400</v>
      </c>
      <c r="M34" s="28">
        <v>94</v>
      </c>
      <c r="N34" s="28">
        <v>218</v>
      </c>
    </row>
    <row r="35" spans="2:14" ht="15.75" customHeight="1" x14ac:dyDescent="0.15">
      <c r="B35" s="116"/>
      <c r="C35" s="160"/>
      <c r="D35" s="33">
        <v>100</v>
      </c>
      <c r="E35" s="49">
        <v>39.5</v>
      </c>
      <c r="F35" s="35">
        <v>6.2</v>
      </c>
      <c r="G35" s="35">
        <v>6</v>
      </c>
      <c r="H35" s="35">
        <v>15.2</v>
      </c>
      <c r="I35" s="35">
        <v>46.6</v>
      </c>
      <c r="J35" s="35">
        <v>10.9</v>
      </c>
      <c r="K35" s="35">
        <v>8.9</v>
      </c>
      <c r="L35" s="35">
        <v>36.299999999999997</v>
      </c>
      <c r="M35" s="35">
        <v>8.5</v>
      </c>
      <c r="N35" s="35">
        <v>19.8</v>
      </c>
    </row>
    <row r="36" spans="2:14" ht="15.75" customHeight="1" x14ac:dyDescent="0.15">
      <c r="B36" s="116"/>
      <c r="C36" s="158" t="s">
        <v>22</v>
      </c>
      <c r="D36" s="16">
        <v>564</v>
      </c>
      <c r="E36" s="46">
        <v>241</v>
      </c>
      <c r="F36" s="28">
        <v>35</v>
      </c>
      <c r="G36" s="28">
        <v>36</v>
      </c>
      <c r="H36" s="28">
        <v>93</v>
      </c>
      <c r="I36" s="28">
        <v>252</v>
      </c>
      <c r="J36" s="28">
        <v>61</v>
      </c>
      <c r="K36" s="28">
        <v>39</v>
      </c>
      <c r="L36" s="28">
        <v>220</v>
      </c>
      <c r="M36" s="28">
        <v>55</v>
      </c>
      <c r="N36" s="28">
        <v>127</v>
      </c>
    </row>
    <row r="37" spans="2:14" ht="15.75" customHeight="1" x14ac:dyDescent="0.15">
      <c r="B37" s="116"/>
      <c r="C37" s="159"/>
      <c r="D37" s="33">
        <v>100</v>
      </c>
      <c r="E37" s="49">
        <v>42.7</v>
      </c>
      <c r="F37" s="35">
        <v>6.2</v>
      </c>
      <c r="G37" s="35">
        <v>6.4</v>
      </c>
      <c r="H37" s="35">
        <v>16.5</v>
      </c>
      <c r="I37" s="35">
        <v>44.7</v>
      </c>
      <c r="J37" s="35">
        <v>10.8</v>
      </c>
      <c r="K37" s="35">
        <v>6.9</v>
      </c>
      <c r="L37" s="35">
        <v>39</v>
      </c>
      <c r="M37" s="35">
        <v>9.8000000000000007</v>
      </c>
      <c r="N37" s="35">
        <v>22.5</v>
      </c>
    </row>
    <row r="38" spans="2:14" ht="15.75" customHeight="1" x14ac:dyDescent="0.15">
      <c r="B38" s="116"/>
      <c r="C38" s="158" t="s">
        <v>23</v>
      </c>
      <c r="D38" s="16">
        <v>345</v>
      </c>
      <c r="E38" s="46">
        <v>151</v>
      </c>
      <c r="F38" s="28">
        <v>17</v>
      </c>
      <c r="G38" s="28">
        <v>18</v>
      </c>
      <c r="H38" s="28">
        <v>50</v>
      </c>
      <c r="I38" s="28">
        <v>128</v>
      </c>
      <c r="J38" s="28">
        <v>26</v>
      </c>
      <c r="K38" s="28">
        <v>18</v>
      </c>
      <c r="L38" s="28">
        <v>128</v>
      </c>
      <c r="M38" s="28">
        <v>35</v>
      </c>
      <c r="N38" s="28">
        <v>71</v>
      </c>
    </row>
    <row r="39" spans="2:14" ht="15.75" customHeight="1" x14ac:dyDescent="0.15">
      <c r="B39" s="116"/>
      <c r="C39" s="159"/>
      <c r="D39" s="33">
        <v>100</v>
      </c>
      <c r="E39" s="49">
        <v>43.8</v>
      </c>
      <c r="F39" s="35">
        <v>4.9000000000000004</v>
      </c>
      <c r="G39" s="35">
        <v>5.2</v>
      </c>
      <c r="H39" s="35">
        <v>14.5</v>
      </c>
      <c r="I39" s="35">
        <v>37.1</v>
      </c>
      <c r="J39" s="35">
        <v>7.5</v>
      </c>
      <c r="K39" s="35">
        <v>5.2</v>
      </c>
      <c r="L39" s="35">
        <v>37.1</v>
      </c>
      <c r="M39" s="35">
        <v>10.1</v>
      </c>
      <c r="N39" s="35">
        <v>20.6</v>
      </c>
    </row>
    <row r="40" spans="2:14" ht="15.75" customHeight="1" x14ac:dyDescent="0.15">
      <c r="B40" s="116"/>
      <c r="C40" s="160" t="s">
        <v>24</v>
      </c>
      <c r="D40" s="16">
        <v>145</v>
      </c>
      <c r="E40" s="46">
        <v>56</v>
      </c>
      <c r="F40" s="28">
        <v>11</v>
      </c>
      <c r="G40" s="28">
        <v>9</v>
      </c>
      <c r="H40" s="28">
        <v>25</v>
      </c>
      <c r="I40" s="28">
        <v>46</v>
      </c>
      <c r="J40" s="28">
        <v>10</v>
      </c>
      <c r="K40" s="28">
        <v>12</v>
      </c>
      <c r="L40" s="28">
        <v>45</v>
      </c>
      <c r="M40" s="28">
        <v>20</v>
      </c>
      <c r="N40" s="28">
        <v>36</v>
      </c>
    </row>
    <row r="41" spans="2:14" ht="15.75" customHeight="1" x14ac:dyDescent="0.15">
      <c r="B41" s="118"/>
      <c r="C41" s="161"/>
      <c r="D41" s="18">
        <v>100</v>
      </c>
      <c r="E41" s="68">
        <v>38.6</v>
      </c>
      <c r="F41" s="11">
        <v>7.6</v>
      </c>
      <c r="G41" s="11">
        <v>6.2</v>
      </c>
      <c r="H41" s="11">
        <v>17.2</v>
      </c>
      <c r="I41" s="11">
        <v>31.7</v>
      </c>
      <c r="J41" s="11">
        <v>6.9</v>
      </c>
      <c r="K41" s="11">
        <v>8.3000000000000007</v>
      </c>
      <c r="L41" s="11">
        <v>31</v>
      </c>
      <c r="M41" s="11">
        <v>13.8</v>
      </c>
      <c r="N41" s="11">
        <v>24.8</v>
      </c>
    </row>
    <row r="42" spans="2:14" ht="15.75" customHeight="1" x14ac:dyDescent="0.15">
      <c r="B42" s="117" t="s">
        <v>854</v>
      </c>
      <c r="C42" s="115" t="s">
        <v>858</v>
      </c>
      <c r="D42" s="17">
        <v>643</v>
      </c>
      <c r="E42" s="69">
        <v>185</v>
      </c>
      <c r="F42" s="10">
        <v>38</v>
      </c>
      <c r="G42" s="10">
        <v>27</v>
      </c>
      <c r="H42" s="10">
        <v>81</v>
      </c>
      <c r="I42" s="10">
        <v>214</v>
      </c>
      <c r="J42" s="10">
        <v>62</v>
      </c>
      <c r="K42" s="10">
        <v>32</v>
      </c>
      <c r="L42" s="10">
        <v>176</v>
      </c>
      <c r="M42" s="10">
        <v>115</v>
      </c>
      <c r="N42" s="10">
        <v>147</v>
      </c>
    </row>
    <row r="43" spans="2:14" ht="15.75" customHeight="1" x14ac:dyDescent="0.15">
      <c r="B43" s="116"/>
      <c r="C43" s="159"/>
      <c r="D43" s="33">
        <v>100</v>
      </c>
      <c r="E43" s="49">
        <v>28.8</v>
      </c>
      <c r="F43" s="35">
        <v>5.9</v>
      </c>
      <c r="G43" s="35">
        <v>4.2</v>
      </c>
      <c r="H43" s="35">
        <v>12.6</v>
      </c>
      <c r="I43" s="35">
        <v>33.299999999999997</v>
      </c>
      <c r="J43" s="35">
        <v>9.6</v>
      </c>
      <c r="K43" s="35">
        <v>5</v>
      </c>
      <c r="L43" s="35">
        <v>27.4</v>
      </c>
      <c r="M43" s="35">
        <v>17.899999999999999</v>
      </c>
      <c r="N43" s="35">
        <v>22.9</v>
      </c>
    </row>
    <row r="44" spans="2:14" ht="15.75" customHeight="1" x14ac:dyDescent="0.15">
      <c r="B44" s="116"/>
      <c r="C44" s="167" t="s">
        <v>181</v>
      </c>
      <c r="D44" s="16">
        <v>2565</v>
      </c>
      <c r="E44" s="46">
        <v>989</v>
      </c>
      <c r="F44" s="28">
        <v>170</v>
      </c>
      <c r="G44" s="28">
        <v>153</v>
      </c>
      <c r="H44" s="28">
        <v>446</v>
      </c>
      <c r="I44" s="28">
        <v>1229</v>
      </c>
      <c r="J44" s="28">
        <v>287</v>
      </c>
      <c r="K44" s="28">
        <v>194</v>
      </c>
      <c r="L44" s="28">
        <v>985</v>
      </c>
      <c r="M44" s="28">
        <v>248</v>
      </c>
      <c r="N44" s="28">
        <v>439</v>
      </c>
    </row>
    <row r="45" spans="2:14" ht="15.75" customHeight="1" x14ac:dyDescent="0.15">
      <c r="B45" s="116"/>
      <c r="C45" s="168"/>
      <c r="D45" s="33">
        <v>100</v>
      </c>
      <c r="E45" s="49">
        <v>38.6</v>
      </c>
      <c r="F45" s="35">
        <v>6.6</v>
      </c>
      <c r="G45" s="35">
        <v>6</v>
      </c>
      <c r="H45" s="35">
        <v>17.399999999999999</v>
      </c>
      <c r="I45" s="35">
        <v>47.9</v>
      </c>
      <c r="J45" s="35">
        <v>11.2</v>
      </c>
      <c r="K45" s="35">
        <v>7.6</v>
      </c>
      <c r="L45" s="35">
        <v>38.4</v>
      </c>
      <c r="M45" s="35">
        <v>9.6999999999999993</v>
      </c>
      <c r="N45" s="35">
        <v>17.100000000000001</v>
      </c>
    </row>
    <row r="46" spans="2:14" ht="15.75" customHeight="1" x14ac:dyDescent="0.15">
      <c r="B46" s="116"/>
      <c r="C46" s="169" t="s">
        <v>852</v>
      </c>
      <c r="D46" s="16">
        <v>515</v>
      </c>
      <c r="E46" s="46">
        <v>186</v>
      </c>
      <c r="F46" s="28">
        <v>49</v>
      </c>
      <c r="G46" s="28">
        <v>36</v>
      </c>
      <c r="H46" s="28">
        <v>91</v>
      </c>
      <c r="I46" s="28">
        <v>249</v>
      </c>
      <c r="J46" s="28">
        <v>60</v>
      </c>
      <c r="K46" s="28">
        <v>64</v>
      </c>
      <c r="L46" s="28">
        <v>205</v>
      </c>
      <c r="M46" s="28">
        <v>55</v>
      </c>
      <c r="N46" s="28">
        <v>93</v>
      </c>
    </row>
    <row r="47" spans="2:14" ht="15.75" customHeight="1" x14ac:dyDescent="0.15">
      <c r="B47" s="116"/>
      <c r="C47" s="169"/>
      <c r="D47" s="33">
        <v>100</v>
      </c>
      <c r="E47" s="49">
        <v>36.1</v>
      </c>
      <c r="F47" s="35">
        <v>9.5</v>
      </c>
      <c r="G47" s="35">
        <v>7</v>
      </c>
      <c r="H47" s="35">
        <v>17.7</v>
      </c>
      <c r="I47" s="35">
        <v>48.3</v>
      </c>
      <c r="J47" s="35">
        <v>11.7</v>
      </c>
      <c r="K47" s="35">
        <v>12.4</v>
      </c>
      <c r="L47" s="35">
        <v>39.799999999999997</v>
      </c>
      <c r="M47" s="35">
        <v>10.7</v>
      </c>
      <c r="N47" s="35">
        <v>18.100000000000001</v>
      </c>
    </row>
    <row r="48" spans="2:14" ht="15.75" customHeight="1" x14ac:dyDescent="0.15">
      <c r="B48" s="116"/>
      <c r="C48" s="158" t="s">
        <v>43</v>
      </c>
      <c r="D48" s="16">
        <v>926</v>
      </c>
      <c r="E48" s="46">
        <v>406</v>
      </c>
      <c r="F48" s="28">
        <v>82</v>
      </c>
      <c r="G48" s="28">
        <v>85</v>
      </c>
      <c r="H48" s="28">
        <v>157</v>
      </c>
      <c r="I48" s="28">
        <v>448</v>
      </c>
      <c r="J48" s="28">
        <v>100</v>
      </c>
      <c r="K48" s="28">
        <v>93</v>
      </c>
      <c r="L48" s="28">
        <v>320</v>
      </c>
      <c r="M48" s="28">
        <v>69</v>
      </c>
      <c r="N48" s="28">
        <v>186</v>
      </c>
    </row>
    <row r="49" spans="2:14" ht="15.75" customHeight="1" x14ac:dyDescent="0.15">
      <c r="B49" s="116"/>
      <c r="C49" s="160"/>
      <c r="D49" s="33">
        <v>100</v>
      </c>
      <c r="E49" s="49">
        <v>43.8</v>
      </c>
      <c r="F49" s="35">
        <v>8.9</v>
      </c>
      <c r="G49" s="35">
        <v>9.1999999999999993</v>
      </c>
      <c r="H49" s="35">
        <v>17</v>
      </c>
      <c r="I49" s="35">
        <v>48.4</v>
      </c>
      <c r="J49" s="35">
        <v>10.8</v>
      </c>
      <c r="K49" s="35">
        <v>10</v>
      </c>
      <c r="L49" s="35">
        <v>34.6</v>
      </c>
      <c r="M49" s="35">
        <v>7.5</v>
      </c>
      <c r="N49" s="35">
        <v>20.100000000000001</v>
      </c>
    </row>
    <row r="50" spans="2:14" ht="15.75" customHeight="1" x14ac:dyDescent="0.15">
      <c r="B50" s="116"/>
      <c r="C50" s="158" t="s">
        <v>44</v>
      </c>
      <c r="D50" s="16">
        <v>261</v>
      </c>
      <c r="E50" s="46">
        <v>83</v>
      </c>
      <c r="F50" s="28">
        <v>23</v>
      </c>
      <c r="G50" s="28">
        <v>13</v>
      </c>
      <c r="H50" s="28">
        <v>40</v>
      </c>
      <c r="I50" s="28">
        <v>95</v>
      </c>
      <c r="J50" s="28">
        <v>24</v>
      </c>
      <c r="K50" s="28">
        <v>20</v>
      </c>
      <c r="L50" s="28">
        <v>69</v>
      </c>
      <c r="M50" s="28">
        <v>41</v>
      </c>
      <c r="N50" s="28">
        <v>70</v>
      </c>
    </row>
    <row r="51" spans="2:14" ht="15.75" customHeight="1" x14ac:dyDescent="0.15">
      <c r="B51" s="118"/>
      <c r="C51" s="161"/>
      <c r="D51" s="18">
        <v>100</v>
      </c>
      <c r="E51" s="68">
        <v>31.8</v>
      </c>
      <c r="F51" s="11">
        <v>8.8000000000000007</v>
      </c>
      <c r="G51" s="11">
        <v>5</v>
      </c>
      <c r="H51" s="11">
        <v>15.3</v>
      </c>
      <c r="I51" s="11">
        <v>36.4</v>
      </c>
      <c r="J51" s="11">
        <v>9.1999999999999993</v>
      </c>
      <c r="K51" s="11">
        <v>7.7</v>
      </c>
      <c r="L51" s="11">
        <v>26.4</v>
      </c>
      <c r="M51" s="11">
        <v>15.7</v>
      </c>
      <c r="N51" s="11">
        <v>26.8</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N9">
    <cfRule type="top10" dxfId="296" priority="1925" rank="1"/>
  </conditionalFormatting>
  <conditionalFormatting sqref="E51:N51">
    <cfRule type="top10" dxfId="295" priority="1926" rank="1"/>
  </conditionalFormatting>
  <conditionalFormatting sqref="E11:N11">
    <cfRule type="top10" dxfId="294" priority="1927" rank="1"/>
  </conditionalFormatting>
  <conditionalFormatting sqref="E13:N13">
    <cfRule type="top10" dxfId="293" priority="1928" rank="1"/>
  </conditionalFormatting>
  <conditionalFormatting sqref="E15:N15">
    <cfRule type="top10" dxfId="292" priority="1929" rank="1"/>
  </conditionalFormatting>
  <conditionalFormatting sqref="E17:N17">
    <cfRule type="top10" dxfId="291" priority="1930" rank="1"/>
  </conditionalFormatting>
  <conditionalFormatting sqref="E19:N19">
    <cfRule type="top10" dxfId="290" priority="1931" rank="1"/>
  </conditionalFormatting>
  <conditionalFormatting sqref="E21:N21">
    <cfRule type="top10" dxfId="289" priority="1932" rank="1"/>
  </conditionalFormatting>
  <conditionalFormatting sqref="E23:N23">
    <cfRule type="top10" dxfId="288" priority="1933" rank="1"/>
  </conditionalFormatting>
  <conditionalFormatting sqref="E25:N25">
    <cfRule type="top10" dxfId="287" priority="1934" rank="1"/>
  </conditionalFormatting>
  <conditionalFormatting sqref="E27:N27">
    <cfRule type="top10" dxfId="286" priority="1935" rank="1"/>
  </conditionalFormatting>
  <conditionalFormatting sqref="E29:N29">
    <cfRule type="top10" dxfId="285" priority="1936" rank="1"/>
  </conditionalFormatting>
  <conditionalFormatting sqref="E31:N31">
    <cfRule type="top10" dxfId="284" priority="1937" rank="1"/>
  </conditionalFormatting>
  <conditionalFormatting sqref="E33:N33">
    <cfRule type="top10" dxfId="283" priority="1938" rank="1"/>
  </conditionalFormatting>
  <conditionalFormatting sqref="E35:N35">
    <cfRule type="top10" dxfId="282" priority="1939" rank="1"/>
  </conditionalFormatting>
  <conditionalFormatting sqref="E37:N37">
    <cfRule type="top10" dxfId="281" priority="1940" rank="1"/>
  </conditionalFormatting>
  <conditionalFormatting sqref="E39:N39">
    <cfRule type="top10" dxfId="280" priority="1941" rank="1"/>
  </conditionalFormatting>
  <conditionalFormatting sqref="E41:N41">
    <cfRule type="top10" dxfId="279" priority="1942" rank="1"/>
  </conditionalFormatting>
  <conditionalFormatting sqref="E43:N43">
    <cfRule type="top10" dxfId="278" priority="1943" rank="1"/>
  </conditionalFormatting>
  <conditionalFormatting sqref="E45:N45">
    <cfRule type="top10" dxfId="277" priority="1944" rank="1"/>
  </conditionalFormatting>
  <conditionalFormatting sqref="E47:N47">
    <cfRule type="top10" dxfId="276" priority="1945" rank="1"/>
  </conditionalFormatting>
  <conditionalFormatting sqref="E49:N49">
    <cfRule type="top10" dxfId="275" priority="1946" rank="1"/>
  </conditionalFormatting>
  <pageMargins left="0.7" right="0.7" top="0.75" bottom="0.75" header="0.3" footer="0.3"/>
  <pageSetup paperSize="9" scale="59" orientation="landscape" r:id="rId1"/>
  <headerFooter>
    <oddFooter>&amp;C&amp;P</oddFooter>
  </headerFooter>
</worksheet>
</file>

<file path=xl/worksheets/sheet2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51"/>
  <sheetViews>
    <sheetView showGridLines="0" topLeftCell="A31"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6" ht="15.75" customHeight="1" x14ac:dyDescent="0.15">
      <c r="B2" s="1" t="s">
        <v>880</v>
      </c>
    </row>
    <row r="3" spans="2:16" ht="15.75" customHeight="1" x14ac:dyDescent="0.15">
      <c r="B3" s="1" t="s">
        <v>786</v>
      </c>
    </row>
    <row r="4" spans="2:16" ht="15.75" customHeight="1" x14ac:dyDescent="0.15">
      <c r="B4" s="1" t="s">
        <v>802</v>
      </c>
    </row>
    <row r="5" spans="2:16" ht="15.75" customHeight="1" x14ac:dyDescent="0.15">
      <c r="B5" s="1" t="s">
        <v>882</v>
      </c>
    </row>
    <row r="6" spans="2:16" ht="4.5" customHeight="1" x14ac:dyDescent="0.15">
      <c r="B6" s="12"/>
      <c r="C6" s="6"/>
      <c r="D6" s="15"/>
      <c r="E6" s="73"/>
      <c r="F6" s="13"/>
      <c r="G6" s="13"/>
      <c r="H6" s="13"/>
      <c r="I6" s="13"/>
      <c r="J6" s="13"/>
      <c r="K6" s="13"/>
      <c r="L6" s="13"/>
      <c r="M6" s="13"/>
      <c r="N6" s="13"/>
      <c r="O6" s="13"/>
      <c r="P6" s="13"/>
    </row>
    <row r="7" spans="2:16" s="2" customFormat="1" ht="118.5" customHeight="1" thickBot="1" x14ac:dyDescent="0.2">
      <c r="B7" s="25"/>
      <c r="C7" s="5" t="s">
        <v>427</v>
      </c>
      <c r="D7" s="19" t="s">
        <v>52</v>
      </c>
      <c r="E7" s="22" t="s">
        <v>874</v>
      </c>
      <c r="F7" s="23" t="s">
        <v>103</v>
      </c>
      <c r="G7" s="23" t="s">
        <v>104</v>
      </c>
      <c r="H7" s="23" t="s">
        <v>27</v>
      </c>
      <c r="I7" s="23" t="s">
        <v>105</v>
      </c>
      <c r="J7" s="23" t="s">
        <v>106</v>
      </c>
      <c r="K7" s="23" t="s">
        <v>107</v>
      </c>
      <c r="L7" s="23" t="s">
        <v>108</v>
      </c>
      <c r="M7" s="23" t="s">
        <v>109</v>
      </c>
      <c r="N7" s="23" t="s">
        <v>44</v>
      </c>
      <c r="O7" s="23" t="s">
        <v>17</v>
      </c>
      <c r="P7" s="23" t="s">
        <v>53</v>
      </c>
    </row>
    <row r="8" spans="2:16" ht="15.75" customHeight="1" thickTop="1" x14ac:dyDescent="0.15">
      <c r="B8" s="108" t="s">
        <v>428</v>
      </c>
      <c r="C8" s="109"/>
      <c r="D8" s="16">
        <v>5305</v>
      </c>
      <c r="E8" s="46">
        <v>4103</v>
      </c>
      <c r="F8" s="28">
        <v>1259</v>
      </c>
      <c r="G8" s="28">
        <v>331</v>
      </c>
      <c r="H8" s="28">
        <v>1057</v>
      </c>
      <c r="I8" s="28">
        <v>530</v>
      </c>
      <c r="J8" s="28">
        <v>3554</v>
      </c>
      <c r="K8" s="28">
        <v>1290</v>
      </c>
      <c r="L8" s="28">
        <v>37</v>
      </c>
      <c r="M8" s="28">
        <v>37</v>
      </c>
      <c r="N8" s="28">
        <v>119</v>
      </c>
      <c r="O8" s="28">
        <v>60</v>
      </c>
      <c r="P8" s="28">
        <v>172</v>
      </c>
    </row>
    <row r="9" spans="2:16" ht="15.75" customHeight="1" x14ac:dyDescent="0.15">
      <c r="B9" s="110"/>
      <c r="C9" s="109"/>
      <c r="D9" s="71">
        <v>100</v>
      </c>
      <c r="E9" s="70">
        <v>77.3</v>
      </c>
      <c r="F9" s="36">
        <v>23.7</v>
      </c>
      <c r="G9" s="36">
        <v>6.2</v>
      </c>
      <c r="H9" s="36">
        <v>19.899999999999999</v>
      </c>
      <c r="I9" s="36">
        <v>10</v>
      </c>
      <c r="J9" s="36">
        <v>67</v>
      </c>
      <c r="K9" s="36">
        <v>24.3</v>
      </c>
      <c r="L9" s="36">
        <v>0.7</v>
      </c>
      <c r="M9" s="36">
        <v>0.7</v>
      </c>
      <c r="N9" s="36">
        <v>2.2000000000000002</v>
      </c>
      <c r="O9" s="36">
        <v>1.1000000000000001</v>
      </c>
      <c r="P9" s="36">
        <v>3.2</v>
      </c>
    </row>
    <row r="10" spans="2:16" ht="15.75" customHeight="1" x14ac:dyDescent="0.15">
      <c r="B10" s="117" t="s">
        <v>429</v>
      </c>
      <c r="C10" s="115" t="s">
        <v>2</v>
      </c>
      <c r="D10" s="17">
        <v>1310</v>
      </c>
      <c r="E10" s="69">
        <v>1016</v>
      </c>
      <c r="F10" s="10">
        <v>317</v>
      </c>
      <c r="G10" s="10">
        <v>75</v>
      </c>
      <c r="H10" s="10">
        <v>276</v>
      </c>
      <c r="I10" s="10">
        <v>145</v>
      </c>
      <c r="J10" s="10">
        <v>892</v>
      </c>
      <c r="K10" s="10">
        <v>334</v>
      </c>
      <c r="L10" s="10">
        <v>8</v>
      </c>
      <c r="M10" s="10">
        <v>10</v>
      </c>
      <c r="N10" s="10">
        <v>33</v>
      </c>
      <c r="O10" s="10">
        <v>14</v>
      </c>
      <c r="P10" s="10">
        <v>47</v>
      </c>
    </row>
    <row r="11" spans="2:16" ht="15.75" customHeight="1" x14ac:dyDescent="0.15">
      <c r="B11" s="116"/>
      <c r="C11" s="160"/>
      <c r="D11" s="33">
        <v>100</v>
      </c>
      <c r="E11" s="49">
        <v>77.599999999999994</v>
      </c>
      <c r="F11" s="35">
        <v>24.2</v>
      </c>
      <c r="G11" s="35">
        <v>5.7</v>
      </c>
      <c r="H11" s="35">
        <v>21.1</v>
      </c>
      <c r="I11" s="35">
        <v>11.1</v>
      </c>
      <c r="J11" s="35">
        <v>68.099999999999994</v>
      </c>
      <c r="K11" s="35">
        <v>25.5</v>
      </c>
      <c r="L11" s="35">
        <v>0.6</v>
      </c>
      <c r="M11" s="35">
        <v>0.8</v>
      </c>
      <c r="N11" s="35">
        <v>2.5</v>
      </c>
      <c r="O11" s="35">
        <v>1.1000000000000001</v>
      </c>
      <c r="P11" s="35">
        <v>3.6</v>
      </c>
    </row>
    <row r="12" spans="2:16" ht="15.75" customHeight="1" x14ac:dyDescent="0.15">
      <c r="B12" s="116"/>
      <c r="C12" s="158" t="s">
        <v>3</v>
      </c>
      <c r="D12" s="16">
        <v>3960</v>
      </c>
      <c r="E12" s="46">
        <v>3056</v>
      </c>
      <c r="F12" s="28">
        <v>937</v>
      </c>
      <c r="G12" s="28">
        <v>252</v>
      </c>
      <c r="H12" s="28">
        <v>771</v>
      </c>
      <c r="I12" s="28">
        <v>379</v>
      </c>
      <c r="J12" s="28">
        <v>2635</v>
      </c>
      <c r="K12" s="28">
        <v>949</v>
      </c>
      <c r="L12" s="28">
        <v>29</v>
      </c>
      <c r="M12" s="28">
        <v>27</v>
      </c>
      <c r="N12" s="28">
        <v>86</v>
      </c>
      <c r="O12" s="28">
        <v>45</v>
      </c>
      <c r="P12" s="28">
        <v>125</v>
      </c>
    </row>
    <row r="13" spans="2:16" ht="15.75" customHeight="1" x14ac:dyDescent="0.15">
      <c r="B13" s="118"/>
      <c r="C13" s="161"/>
      <c r="D13" s="18">
        <v>100</v>
      </c>
      <c r="E13" s="68">
        <v>77.2</v>
      </c>
      <c r="F13" s="11">
        <v>23.7</v>
      </c>
      <c r="G13" s="11">
        <v>6.4</v>
      </c>
      <c r="H13" s="11">
        <v>19.5</v>
      </c>
      <c r="I13" s="11">
        <v>9.6</v>
      </c>
      <c r="J13" s="11">
        <v>66.5</v>
      </c>
      <c r="K13" s="11">
        <v>24</v>
      </c>
      <c r="L13" s="11">
        <v>0.7</v>
      </c>
      <c r="M13" s="11">
        <v>0.7</v>
      </c>
      <c r="N13" s="11">
        <v>2.2000000000000002</v>
      </c>
      <c r="O13" s="11">
        <v>1.1000000000000001</v>
      </c>
      <c r="P13" s="11">
        <v>3.2</v>
      </c>
    </row>
    <row r="14" spans="2:16" ht="15.75" customHeight="1" x14ac:dyDescent="0.15">
      <c r="B14" s="117" t="s">
        <v>4</v>
      </c>
      <c r="C14" s="115" t="s">
        <v>430</v>
      </c>
      <c r="D14" s="17">
        <v>149</v>
      </c>
      <c r="E14" s="69">
        <v>114</v>
      </c>
      <c r="F14" s="10">
        <v>39</v>
      </c>
      <c r="G14" s="10">
        <v>4</v>
      </c>
      <c r="H14" s="10">
        <v>24</v>
      </c>
      <c r="I14" s="10">
        <v>8</v>
      </c>
      <c r="J14" s="10">
        <v>100</v>
      </c>
      <c r="K14" s="10">
        <v>41</v>
      </c>
      <c r="L14" s="10">
        <v>1</v>
      </c>
      <c r="M14" s="10">
        <v>3</v>
      </c>
      <c r="N14" s="10">
        <v>3</v>
      </c>
      <c r="O14" s="10">
        <v>0</v>
      </c>
      <c r="P14" s="10">
        <v>4</v>
      </c>
    </row>
    <row r="15" spans="2:16" ht="15.75" customHeight="1" x14ac:dyDescent="0.15">
      <c r="B15" s="116"/>
      <c r="C15" s="160"/>
      <c r="D15" s="33">
        <v>100</v>
      </c>
      <c r="E15" s="49">
        <v>76.5</v>
      </c>
      <c r="F15" s="35">
        <v>26.2</v>
      </c>
      <c r="G15" s="35">
        <v>2.7</v>
      </c>
      <c r="H15" s="35">
        <v>16.100000000000001</v>
      </c>
      <c r="I15" s="35">
        <v>5.4</v>
      </c>
      <c r="J15" s="35">
        <v>67.099999999999994</v>
      </c>
      <c r="K15" s="35">
        <v>27.5</v>
      </c>
      <c r="L15" s="35">
        <v>0.7</v>
      </c>
      <c r="M15" s="35">
        <v>2</v>
      </c>
      <c r="N15" s="35">
        <v>2</v>
      </c>
      <c r="O15" s="35">
        <v>0</v>
      </c>
      <c r="P15" s="35">
        <v>2.7</v>
      </c>
    </row>
    <row r="16" spans="2:16" ht="15.75" customHeight="1" x14ac:dyDescent="0.15">
      <c r="B16" s="116"/>
      <c r="C16" s="158" t="s">
        <v>431</v>
      </c>
      <c r="D16" s="16">
        <v>184</v>
      </c>
      <c r="E16" s="46">
        <v>121</v>
      </c>
      <c r="F16" s="28">
        <v>35</v>
      </c>
      <c r="G16" s="28">
        <v>9</v>
      </c>
      <c r="H16" s="28">
        <v>35</v>
      </c>
      <c r="I16" s="28">
        <v>22</v>
      </c>
      <c r="J16" s="28">
        <v>108</v>
      </c>
      <c r="K16" s="28">
        <v>52</v>
      </c>
      <c r="L16" s="28">
        <v>1</v>
      </c>
      <c r="M16" s="28">
        <v>3</v>
      </c>
      <c r="N16" s="28">
        <v>2</v>
      </c>
      <c r="O16" s="28">
        <v>6</v>
      </c>
      <c r="P16" s="28">
        <v>7</v>
      </c>
    </row>
    <row r="17" spans="2:16" ht="15.75" customHeight="1" x14ac:dyDescent="0.15">
      <c r="B17" s="116"/>
      <c r="C17" s="160"/>
      <c r="D17" s="33">
        <v>100</v>
      </c>
      <c r="E17" s="49">
        <v>65.8</v>
      </c>
      <c r="F17" s="35">
        <v>19</v>
      </c>
      <c r="G17" s="35">
        <v>4.9000000000000004</v>
      </c>
      <c r="H17" s="35">
        <v>19</v>
      </c>
      <c r="I17" s="35">
        <v>12</v>
      </c>
      <c r="J17" s="35">
        <v>58.7</v>
      </c>
      <c r="K17" s="35">
        <v>28.3</v>
      </c>
      <c r="L17" s="35">
        <v>0.5</v>
      </c>
      <c r="M17" s="35">
        <v>1.6</v>
      </c>
      <c r="N17" s="35">
        <v>1.1000000000000001</v>
      </c>
      <c r="O17" s="35">
        <v>3.3</v>
      </c>
      <c r="P17" s="35">
        <v>3.8</v>
      </c>
    </row>
    <row r="18" spans="2:16" ht="15.75" customHeight="1" x14ac:dyDescent="0.15">
      <c r="B18" s="116"/>
      <c r="C18" s="158" t="s">
        <v>432</v>
      </c>
      <c r="D18" s="16">
        <v>247</v>
      </c>
      <c r="E18" s="46">
        <v>184</v>
      </c>
      <c r="F18" s="28">
        <v>51</v>
      </c>
      <c r="G18" s="28">
        <v>12</v>
      </c>
      <c r="H18" s="28">
        <v>45</v>
      </c>
      <c r="I18" s="28">
        <v>29</v>
      </c>
      <c r="J18" s="28">
        <v>166</v>
      </c>
      <c r="K18" s="28">
        <v>56</v>
      </c>
      <c r="L18" s="28">
        <v>3</v>
      </c>
      <c r="M18" s="28">
        <v>3</v>
      </c>
      <c r="N18" s="28">
        <v>4</v>
      </c>
      <c r="O18" s="28">
        <v>2</v>
      </c>
      <c r="P18" s="28">
        <v>9</v>
      </c>
    </row>
    <row r="19" spans="2:16" ht="15.75" customHeight="1" x14ac:dyDescent="0.15">
      <c r="B19" s="116"/>
      <c r="C19" s="160"/>
      <c r="D19" s="33">
        <v>100</v>
      </c>
      <c r="E19" s="49">
        <v>74.5</v>
      </c>
      <c r="F19" s="35">
        <v>20.6</v>
      </c>
      <c r="G19" s="35">
        <v>4.9000000000000004</v>
      </c>
      <c r="H19" s="35">
        <v>18.2</v>
      </c>
      <c r="I19" s="35">
        <v>11.7</v>
      </c>
      <c r="J19" s="35">
        <v>67.2</v>
      </c>
      <c r="K19" s="35">
        <v>22.7</v>
      </c>
      <c r="L19" s="35">
        <v>1.2</v>
      </c>
      <c r="M19" s="35">
        <v>1.2</v>
      </c>
      <c r="N19" s="35">
        <v>1.6</v>
      </c>
      <c r="O19" s="35">
        <v>0.8</v>
      </c>
      <c r="P19" s="35">
        <v>3.6</v>
      </c>
    </row>
    <row r="20" spans="2:16" ht="15.75" customHeight="1" x14ac:dyDescent="0.15">
      <c r="B20" s="116"/>
      <c r="C20" s="158" t="s">
        <v>433</v>
      </c>
      <c r="D20" s="16">
        <v>454</v>
      </c>
      <c r="E20" s="46">
        <v>357</v>
      </c>
      <c r="F20" s="28">
        <v>92</v>
      </c>
      <c r="G20" s="28">
        <v>25</v>
      </c>
      <c r="H20" s="28">
        <v>94</v>
      </c>
      <c r="I20" s="28">
        <v>35</v>
      </c>
      <c r="J20" s="28">
        <v>284</v>
      </c>
      <c r="K20" s="28">
        <v>100</v>
      </c>
      <c r="L20" s="28">
        <v>2</v>
      </c>
      <c r="M20" s="28">
        <v>5</v>
      </c>
      <c r="N20" s="28">
        <v>11</v>
      </c>
      <c r="O20" s="28">
        <v>8</v>
      </c>
      <c r="P20" s="28">
        <v>15</v>
      </c>
    </row>
    <row r="21" spans="2:16" ht="15.75" customHeight="1" x14ac:dyDescent="0.15">
      <c r="B21" s="116"/>
      <c r="C21" s="160"/>
      <c r="D21" s="33">
        <v>100</v>
      </c>
      <c r="E21" s="49">
        <v>78.599999999999994</v>
      </c>
      <c r="F21" s="35">
        <v>20.3</v>
      </c>
      <c r="G21" s="35">
        <v>5.5</v>
      </c>
      <c r="H21" s="35">
        <v>20.7</v>
      </c>
      <c r="I21" s="35">
        <v>7.7</v>
      </c>
      <c r="J21" s="35">
        <v>62.6</v>
      </c>
      <c r="K21" s="35">
        <v>22</v>
      </c>
      <c r="L21" s="35">
        <v>0.4</v>
      </c>
      <c r="M21" s="35">
        <v>1.1000000000000001</v>
      </c>
      <c r="N21" s="35">
        <v>2.4</v>
      </c>
      <c r="O21" s="35">
        <v>1.8</v>
      </c>
      <c r="P21" s="35">
        <v>3.3</v>
      </c>
    </row>
    <row r="22" spans="2:16" ht="15.75" customHeight="1" x14ac:dyDescent="0.15">
      <c r="B22" s="116"/>
      <c r="C22" s="158" t="s">
        <v>434</v>
      </c>
      <c r="D22" s="16">
        <v>1021</v>
      </c>
      <c r="E22" s="46">
        <v>777</v>
      </c>
      <c r="F22" s="28">
        <v>252</v>
      </c>
      <c r="G22" s="28">
        <v>65</v>
      </c>
      <c r="H22" s="28">
        <v>208</v>
      </c>
      <c r="I22" s="28">
        <v>84</v>
      </c>
      <c r="J22" s="28">
        <v>659</v>
      </c>
      <c r="K22" s="28">
        <v>254</v>
      </c>
      <c r="L22" s="28">
        <v>7</v>
      </c>
      <c r="M22" s="28">
        <v>11</v>
      </c>
      <c r="N22" s="28">
        <v>24</v>
      </c>
      <c r="O22" s="28">
        <v>14</v>
      </c>
      <c r="P22" s="28">
        <v>40</v>
      </c>
    </row>
    <row r="23" spans="2:16" ht="15.75" customHeight="1" x14ac:dyDescent="0.15">
      <c r="B23" s="116"/>
      <c r="C23" s="159"/>
      <c r="D23" s="33">
        <v>100</v>
      </c>
      <c r="E23" s="49">
        <v>76.099999999999994</v>
      </c>
      <c r="F23" s="35">
        <v>24.7</v>
      </c>
      <c r="G23" s="35">
        <v>6.4</v>
      </c>
      <c r="H23" s="35">
        <v>20.399999999999999</v>
      </c>
      <c r="I23" s="35">
        <v>8.1999999999999993</v>
      </c>
      <c r="J23" s="35">
        <v>64.5</v>
      </c>
      <c r="K23" s="35">
        <v>24.9</v>
      </c>
      <c r="L23" s="35">
        <v>0.7</v>
      </c>
      <c r="M23" s="35">
        <v>1.1000000000000001</v>
      </c>
      <c r="N23" s="35">
        <v>2.4</v>
      </c>
      <c r="O23" s="35">
        <v>1.4</v>
      </c>
      <c r="P23" s="35">
        <v>3.9</v>
      </c>
    </row>
    <row r="24" spans="2:16" ht="15.75" customHeight="1" x14ac:dyDescent="0.15">
      <c r="B24" s="116"/>
      <c r="C24" s="160" t="s">
        <v>435</v>
      </c>
      <c r="D24" s="16">
        <v>1668</v>
      </c>
      <c r="E24" s="46">
        <v>1303</v>
      </c>
      <c r="F24" s="28">
        <v>406</v>
      </c>
      <c r="G24" s="28">
        <v>101</v>
      </c>
      <c r="H24" s="28">
        <v>297</v>
      </c>
      <c r="I24" s="28">
        <v>157</v>
      </c>
      <c r="J24" s="28">
        <v>1119</v>
      </c>
      <c r="K24" s="28">
        <v>385</v>
      </c>
      <c r="L24" s="28">
        <v>9</v>
      </c>
      <c r="M24" s="28">
        <v>6</v>
      </c>
      <c r="N24" s="28">
        <v>33</v>
      </c>
      <c r="O24" s="28">
        <v>18</v>
      </c>
      <c r="P24" s="28">
        <v>60</v>
      </c>
    </row>
    <row r="25" spans="2:16" ht="15.75" customHeight="1" x14ac:dyDescent="0.15">
      <c r="B25" s="116"/>
      <c r="C25" s="160"/>
      <c r="D25" s="33">
        <v>100</v>
      </c>
      <c r="E25" s="49">
        <v>78.099999999999994</v>
      </c>
      <c r="F25" s="35">
        <v>24.3</v>
      </c>
      <c r="G25" s="35">
        <v>6.1</v>
      </c>
      <c r="H25" s="35">
        <v>17.8</v>
      </c>
      <c r="I25" s="35">
        <v>9.4</v>
      </c>
      <c r="J25" s="35">
        <v>67.099999999999994</v>
      </c>
      <c r="K25" s="35">
        <v>23.1</v>
      </c>
      <c r="L25" s="35">
        <v>0.5</v>
      </c>
      <c r="M25" s="35">
        <v>0.4</v>
      </c>
      <c r="N25" s="35">
        <v>2</v>
      </c>
      <c r="O25" s="35">
        <v>1.1000000000000001</v>
      </c>
      <c r="P25" s="35">
        <v>3.6</v>
      </c>
    </row>
    <row r="26" spans="2:16" ht="15.75" customHeight="1" x14ac:dyDescent="0.15">
      <c r="B26" s="116"/>
      <c r="C26" s="158" t="s">
        <v>436</v>
      </c>
      <c r="D26" s="16">
        <v>1492</v>
      </c>
      <c r="E26" s="46">
        <v>1179</v>
      </c>
      <c r="F26" s="28">
        <v>365</v>
      </c>
      <c r="G26" s="28">
        <v>106</v>
      </c>
      <c r="H26" s="28">
        <v>326</v>
      </c>
      <c r="I26" s="28">
        <v>177</v>
      </c>
      <c r="J26" s="28">
        <v>1054</v>
      </c>
      <c r="K26" s="28">
        <v>379</v>
      </c>
      <c r="L26" s="28">
        <v>13</v>
      </c>
      <c r="M26" s="28">
        <v>6</v>
      </c>
      <c r="N26" s="28">
        <v>40</v>
      </c>
      <c r="O26" s="28">
        <v>11</v>
      </c>
      <c r="P26" s="28">
        <v>36</v>
      </c>
    </row>
    <row r="27" spans="2:16" ht="15.75" customHeight="1" x14ac:dyDescent="0.15">
      <c r="B27" s="118"/>
      <c r="C27" s="161"/>
      <c r="D27" s="18">
        <v>100</v>
      </c>
      <c r="E27" s="68">
        <v>79</v>
      </c>
      <c r="F27" s="11">
        <v>24.5</v>
      </c>
      <c r="G27" s="11">
        <v>7.1</v>
      </c>
      <c r="H27" s="11">
        <v>21.8</v>
      </c>
      <c r="I27" s="11">
        <v>11.9</v>
      </c>
      <c r="J27" s="11">
        <v>70.599999999999994</v>
      </c>
      <c r="K27" s="11">
        <v>25.4</v>
      </c>
      <c r="L27" s="11">
        <v>0.9</v>
      </c>
      <c r="M27" s="11">
        <v>0.4</v>
      </c>
      <c r="N27" s="11">
        <v>2.7</v>
      </c>
      <c r="O27" s="11">
        <v>0.7</v>
      </c>
      <c r="P27" s="11">
        <v>2.4</v>
      </c>
    </row>
    <row r="28" spans="2:16" ht="15.75" customHeight="1" x14ac:dyDescent="0.15">
      <c r="B28" s="117" t="s">
        <v>478</v>
      </c>
      <c r="C28" s="115" t="s">
        <v>18</v>
      </c>
      <c r="D28" s="17">
        <v>704</v>
      </c>
      <c r="E28" s="69">
        <v>552</v>
      </c>
      <c r="F28" s="10">
        <v>152</v>
      </c>
      <c r="G28" s="10">
        <v>44</v>
      </c>
      <c r="H28" s="10">
        <v>220</v>
      </c>
      <c r="I28" s="10">
        <v>63</v>
      </c>
      <c r="J28" s="10">
        <v>317</v>
      </c>
      <c r="K28" s="10">
        <v>159</v>
      </c>
      <c r="L28" s="10">
        <v>4</v>
      </c>
      <c r="M28" s="10">
        <v>2</v>
      </c>
      <c r="N28" s="10">
        <v>11</v>
      </c>
      <c r="O28" s="10">
        <v>9</v>
      </c>
      <c r="P28" s="10">
        <v>37</v>
      </c>
    </row>
    <row r="29" spans="2:16" ht="15.75" customHeight="1" x14ac:dyDescent="0.15">
      <c r="B29" s="116"/>
      <c r="C29" s="159"/>
      <c r="D29" s="33">
        <v>100</v>
      </c>
      <c r="E29" s="49">
        <v>78.400000000000006</v>
      </c>
      <c r="F29" s="35">
        <v>21.6</v>
      </c>
      <c r="G29" s="35">
        <v>6.3</v>
      </c>
      <c r="H29" s="35">
        <v>31.3</v>
      </c>
      <c r="I29" s="35">
        <v>8.9</v>
      </c>
      <c r="J29" s="35">
        <v>45</v>
      </c>
      <c r="K29" s="35">
        <v>22.6</v>
      </c>
      <c r="L29" s="35">
        <v>0.6</v>
      </c>
      <c r="M29" s="35">
        <v>0.3</v>
      </c>
      <c r="N29" s="35">
        <v>1.6</v>
      </c>
      <c r="O29" s="35">
        <v>1.3</v>
      </c>
      <c r="P29" s="35">
        <v>5.3</v>
      </c>
    </row>
    <row r="30" spans="2:16" ht="15.75" customHeight="1" x14ac:dyDescent="0.15">
      <c r="B30" s="116"/>
      <c r="C30" s="158" t="s">
        <v>19</v>
      </c>
      <c r="D30" s="16">
        <v>931</v>
      </c>
      <c r="E30" s="46">
        <v>759</v>
      </c>
      <c r="F30" s="28">
        <v>196</v>
      </c>
      <c r="G30" s="28">
        <v>62</v>
      </c>
      <c r="H30" s="28">
        <v>275</v>
      </c>
      <c r="I30" s="28">
        <v>97</v>
      </c>
      <c r="J30" s="28">
        <v>478</v>
      </c>
      <c r="K30" s="28">
        <v>200</v>
      </c>
      <c r="L30" s="28">
        <v>3</v>
      </c>
      <c r="M30" s="28">
        <v>11</v>
      </c>
      <c r="N30" s="28">
        <v>9</v>
      </c>
      <c r="O30" s="28">
        <v>11</v>
      </c>
      <c r="P30" s="28">
        <v>35</v>
      </c>
    </row>
    <row r="31" spans="2:16" ht="15.75" customHeight="1" x14ac:dyDescent="0.15">
      <c r="B31" s="116"/>
      <c r="C31" s="159"/>
      <c r="D31" s="33">
        <v>100</v>
      </c>
      <c r="E31" s="49">
        <v>81.5</v>
      </c>
      <c r="F31" s="35">
        <v>21.1</v>
      </c>
      <c r="G31" s="35">
        <v>6.7</v>
      </c>
      <c r="H31" s="35">
        <v>29.5</v>
      </c>
      <c r="I31" s="35">
        <v>10.4</v>
      </c>
      <c r="J31" s="35">
        <v>51.3</v>
      </c>
      <c r="K31" s="35">
        <v>21.5</v>
      </c>
      <c r="L31" s="35">
        <v>0.3</v>
      </c>
      <c r="M31" s="35">
        <v>1.2</v>
      </c>
      <c r="N31" s="35">
        <v>1</v>
      </c>
      <c r="O31" s="35">
        <v>1.2</v>
      </c>
      <c r="P31" s="35">
        <v>3.8</v>
      </c>
    </row>
    <row r="32" spans="2:16" ht="15.75" customHeight="1" x14ac:dyDescent="0.15">
      <c r="B32" s="116"/>
      <c r="C32" s="160" t="s">
        <v>20</v>
      </c>
      <c r="D32" s="16">
        <v>1455</v>
      </c>
      <c r="E32" s="46">
        <v>1132</v>
      </c>
      <c r="F32" s="28">
        <v>359</v>
      </c>
      <c r="G32" s="28">
        <v>103</v>
      </c>
      <c r="H32" s="28">
        <v>220</v>
      </c>
      <c r="I32" s="28">
        <v>143</v>
      </c>
      <c r="J32" s="28">
        <v>1068</v>
      </c>
      <c r="K32" s="28">
        <v>366</v>
      </c>
      <c r="L32" s="28">
        <v>13</v>
      </c>
      <c r="M32" s="28">
        <v>10</v>
      </c>
      <c r="N32" s="28">
        <v>28</v>
      </c>
      <c r="O32" s="28">
        <v>18</v>
      </c>
      <c r="P32" s="28">
        <v>32</v>
      </c>
    </row>
    <row r="33" spans="2:16" ht="15.75" customHeight="1" x14ac:dyDescent="0.15">
      <c r="B33" s="116"/>
      <c r="C33" s="160"/>
      <c r="D33" s="33">
        <v>100</v>
      </c>
      <c r="E33" s="49">
        <v>77.8</v>
      </c>
      <c r="F33" s="35">
        <v>24.7</v>
      </c>
      <c r="G33" s="35">
        <v>7.1</v>
      </c>
      <c r="H33" s="35">
        <v>15.1</v>
      </c>
      <c r="I33" s="35">
        <v>9.8000000000000007</v>
      </c>
      <c r="J33" s="35">
        <v>73.400000000000006</v>
      </c>
      <c r="K33" s="35">
        <v>25.2</v>
      </c>
      <c r="L33" s="35">
        <v>0.9</v>
      </c>
      <c r="M33" s="35">
        <v>0.7</v>
      </c>
      <c r="N33" s="35">
        <v>1.9</v>
      </c>
      <c r="O33" s="35">
        <v>1.2</v>
      </c>
      <c r="P33" s="35">
        <v>2.2000000000000002</v>
      </c>
    </row>
    <row r="34" spans="2:16" ht="15.75" customHeight="1" x14ac:dyDescent="0.15">
      <c r="B34" s="116"/>
      <c r="C34" s="158" t="s">
        <v>21</v>
      </c>
      <c r="D34" s="16">
        <v>1102</v>
      </c>
      <c r="E34" s="46">
        <v>856</v>
      </c>
      <c r="F34" s="28">
        <v>289</v>
      </c>
      <c r="G34" s="28">
        <v>72</v>
      </c>
      <c r="H34" s="28">
        <v>157</v>
      </c>
      <c r="I34" s="28">
        <v>111</v>
      </c>
      <c r="J34" s="28">
        <v>835</v>
      </c>
      <c r="K34" s="28">
        <v>250</v>
      </c>
      <c r="L34" s="28">
        <v>10</v>
      </c>
      <c r="M34" s="28">
        <v>7</v>
      </c>
      <c r="N34" s="28">
        <v>29</v>
      </c>
      <c r="O34" s="28">
        <v>11</v>
      </c>
      <c r="P34" s="28">
        <v>31</v>
      </c>
    </row>
    <row r="35" spans="2:16" ht="15.75" customHeight="1" x14ac:dyDescent="0.15">
      <c r="B35" s="116"/>
      <c r="C35" s="160"/>
      <c r="D35" s="33">
        <v>100</v>
      </c>
      <c r="E35" s="49">
        <v>77.7</v>
      </c>
      <c r="F35" s="35">
        <v>26.2</v>
      </c>
      <c r="G35" s="35">
        <v>6.5</v>
      </c>
      <c r="H35" s="35">
        <v>14.2</v>
      </c>
      <c r="I35" s="35">
        <v>10.1</v>
      </c>
      <c r="J35" s="35">
        <v>75.8</v>
      </c>
      <c r="K35" s="35">
        <v>22.7</v>
      </c>
      <c r="L35" s="35">
        <v>0.9</v>
      </c>
      <c r="M35" s="35">
        <v>0.6</v>
      </c>
      <c r="N35" s="35">
        <v>2.6</v>
      </c>
      <c r="O35" s="35">
        <v>1</v>
      </c>
      <c r="P35" s="35">
        <v>2.8</v>
      </c>
    </row>
    <row r="36" spans="2:16" ht="15.75" customHeight="1" x14ac:dyDescent="0.15">
      <c r="B36" s="116"/>
      <c r="C36" s="158" t="s">
        <v>22</v>
      </c>
      <c r="D36" s="16">
        <v>564</v>
      </c>
      <c r="E36" s="46">
        <v>419</v>
      </c>
      <c r="F36" s="28">
        <v>142</v>
      </c>
      <c r="G36" s="28">
        <v>29</v>
      </c>
      <c r="H36" s="28">
        <v>93</v>
      </c>
      <c r="I36" s="28">
        <v>55</v>
      </c>
      <c r="J36" s="28">
        <v>440</v>
      </c>
      <c r="K36" s="28">
        <v>151</v>
      </c>
      <c r="L36" s="28">
        <v>3</v>
      </c>
      <c r="M36" s="28">
        <v>2</v>
      </c>
      <c r="N36" s="28">
        <v>16</v>
      </c>
      <c r="O36" s="28">
        <v>10</v>
      </c>
      <c r="P36" s="28">
        <v>18</v>
      </c>
    </row>
    <row r="37" spans="2:16" ht="15.75" customHeight="1" x14ac:dyDescent="0.15">
      <c r="B37" s="116"/>
      <c r="C37" s="159"/>
      <c r="D37" s="33">
        <v>100</v>
      </c>
      <c r="E37" s="49">
        <v>74.3</v>
      </c>
      <c r="F37" s="35">
        <v>25.2</v>
      </c>
      <c r="G37" s="35">
        <v>5.0999999999999996</v>
      </c>
      <c r="H37" s="35">
        <v>16.5</v>
      </c>
      <c r="I37" s="35">
        <v>9.8000000000000007</v>
      </c>
      <c r="J37" s="35">
        <v>78</v>
      </c>
      <c r="K37" s="35">
        <v>26.8</v>
      </c>
      <c r="L37" s="35">
        <v>0.5</v>
      </c>
      <c r="M37" s="35">
        <v>0.4</v>
      </c>
      <c r="N37" s="35">
        <v>2.8</v>
      </c>
      <c r="O37" s="35">
        <v>1.8</v>
      </c>
      <c r="P37" s="35">
        <v>3.2</v>
      </c>
    </row>
    <row r="38" spans="2:16" ht="15.75" customHeight="1" x14ac:dyDescent="0.15">
      <c r="B38" s="116"/>
      <c r="C38" s="158" t="s">
        <v>23</v>
      </c>
      <c r="D38" s="16">
        <v>345</v>
      </c>
      <c r="E38" s="46">
        <v>242</v>
      </c>
      <c r="F38" s="28">
        <v>70</v>
      </c>
      <c r="G38" s="28">
        <v>9</v>
      </c>
      <c r="H38" s="28">
        <v>52</v>
      </c>
      <c r="I38" s="28">
        <v>36</v>
      </c>
      <c r="J38" s="28">
        <v>270</v>
      </c>
      <c r="K38" s="28">
        <v>94</v>
      </c>
      <c r="L38" s="28">
        <v>3</v>
      </c>
      <c r="M38" s="28">
        <v>5</v>
      </c>
      <c r="N38" s="28">
        <v>14</v>
      </c>
      <c r="O38" s="28">
        <v>0</v>
      </c>
      <c r="P38" s="28">
        <v>10</v>
      </c>
    </row>
    <row r="39" spans="2:16" ht="15.75" customHeight="1" x14ac:dyDescent="0.15">
      <c r="B39" s="116"/>
      <c r="C39" s="159"/>
      <c r="D39" s="33">
        <v>100</v>
      </c>
      <c r="E39" s="49">
        <v>70.099999999999994</v>
      </c>
      <c r="F39" s="35">
        <v>20.3</v>
      </c>
      <c r="G39" s="35">
        <v>2.6</v>
      </c>
      <c r="H39" s="35">
        <v>15.1</v>
      </c>
      <c r="I39" s="35">
        <v>10.4</v>
      </c>
      <c r="J39" s="35">
        <v>78.3</v>
      </c>
      <c r="K39" s="35">
        <v>27.2</v>
      </c>
      <c r="L39" s="35">
        <v>0.9</v>
      </c>
      <c r="M39" s="35">
        <v>1.4</v>
      </c>
      <c r="N39" s="35">
        <v>4.0999999999999996</v>
      </c>
      <c r="O39" s="35">
        <v>0</v>
      </c>
      <c r="P39" s="35">
        <v>2.9</v>
      </c>
    </row>
    <row r="40" spans="2:16" ht="15.75" customHeight="1" x14ac:dyDescent="0.15">
      <c r="B40" s="116"/>
      <c r="C40" s="160" t="s">
        <v>24</v>
      </c>
      <c r="D40" s="16">
        <v>145</v>
      </c>
      <c r="E40" s="46">
        <v>98</v>
      </c>
      <c r="F40" s="28">
        <v>29</v>
      </c>
      <c r="G40" s="28">
        <v>7</v>
      </c>
      <c r="H40" s="28">
        <v>24</v>
      </c>
      <c r="I40" s="28">
        <v>14</v>
      </c>
      <c r="J40" s="28">
        <v>111</v>
      </c>
      <c r="K40" s="28">
        <v>52</v>
      </c>
      <c r="L40" s="28">
        <v>1</v>
      </c>
      <c r="M40" s="28">
        <v>0</v>
      </c>
      <c r="N40" s="28">
        <v>11</v>
      </c>
      <c r="O40" s="28">
        <v>0</v>
      </c>
      <c r="P40" s="28">
        <v>7</v>
      </c>
    </row>
    <row r="41" spans="2:16" ht="15.75" customHeight="1" x14ac:dyDescent="0.15">
      <c r="B41" s="118"/>
      <c r="C41" s="161"/>
      <c r="D41" s="18">
        <v>100</v>
      </c>
      <c r="E41" s="68">
        <v>67.599999999999994</v>
      </c>
      <c r="F41" s="11">
        <v>20</v>
      </c>
      <c r="G41" s="11">
        <v>4.8</v>
      </c>
      <c r="H41" s="11">
        <v>16.600000000000001</v>
      </c>
      <c r="I41" s="11">
        <v>9.6999999999999993</v>
      </c>
      <c r="J41" s="11">
        <v>76.599999999999994</v>
      </c>
      <c r="K41" s="11">
        <v>35.9</v>
      </c>
      <c r="L41" s="11">
        <v>0.7</v>
      </c>
      <c r="M41" s="11">
        <v>0</v>
      </c>
      <c r="N41" s="11">
        <v>7.6</v>
      </c>
      <c r="O41" s="11">
        <v>0</v>
      </c>
      <c r="P41" s="11">
        <v>4.8</v>
      </c>
    </row>
    <row r="42" spans="2:16" ht="15.75" customHeight="1" x14ac:dyDescent="0.15">
      <c r="B42" s="117" t="s">
        <v>854</v>
      </c>
      <c r="C42" s="115" t="s">
        <v>871</v>
      </c>
      <c r="D42" s="17">
        <v>643</v>
      </c>
      <c r="E42" s="69">
        <v>534</v>
      </c>
      <c r="F42" s="10">
        <v>132</v>
      </c>
      <c r="G42" s="10">
        <v>43</v>
      </c>
      <c r="H42" s="10">
        <v>107</v>
      </c>
      <c r="I42" s="10">
        <v>60</v>
      </c>
      <c r="J42" s="10">
        <v>351</v>
      </c>
      <c r="K42" s="10">
        <v>159</v>
      </c>
      <c r="L42" s="10">
        <v>6</v>
      </c>
      <c r="M42" s="10">
        <v>3</v>
      </c>
      <c r="N42" s="10">
        <v>8</v>
      </c>
      <c r="O42" s="10">
        <v>5</v>
      </c>
      <c r="P42" s="10">
        <v>12</v>
      </c>
    </row>
    <row r="43" spans="2:16" ht="15.75" customHeight="1" x14ac:dyDescent="0.15">
      <c r="B43" s="116"/>
      <c r="C43" s="159"/>
      <c r="D43" s="33">
        <v>100</v>
      </c>
      <c r="E43" s="49">
        <v>83</v>
      </c>
      <c r="F43" s="35">
        <v>20.5</v>
      </c>
      <c r="G43" s="35">
        <v>6.7</v>
      </c>
      <c r="H43" s="35">
        <v>16.600000000000001</v>
      </c>
      <c r="I43" s="35">
        <v>9.3000000000000007</v>
      </c>
      <c r="J43" s="35">
        <v>54.6</v>
      </c>
      <c r="K43" s="35">
        <v>24.7</v>
      </c>
      <c r="L43" s="35">
        <v>0.9</v>
      </c>
      <c r="M43" s="35">
        <v>0.5</v>
      </c>
      <c r="N43" s="35">
        <v>1.2</v>
      </c>
      <c r="O43" s="35">
        <v>0.8</v>
      </c>
      <c r="P43" s="35">
        <v>1.9</v>
      </c>
    </row>
    <row r="44" spans="2:16" ht="15.75" customHeight="1" x14ac:dyDescent="0.15">
      <c r="B44" s="116"/>
      <c r="C44" s="167" t="s">
        <v>181</v>
      </c>
      <c r="D44" s="16">
        <v>2565</v>
      </c>
      <c r="E44" s="46">
        <v>2038</v>
      </c>
      <c r="F44" s="28">
        <v>652</v>
      </c>
      <c r="G44" s="28">
        <v>133</v>
      </c>
      <c r="H44" s="28">
        <v>525</v>
      </c>
      <c r="I44" s="28">
        <v>241</v>
      </c>
      <c r="J44" s="28">
        <v>1804</v>
      </c>
      <c r="K44" s="28">
        <v>667</v>
      </c>
      <c r="L44" s="28">
        <v>18</v>
      </c>
      <c r="M44" s="28">
        <v>16</v>
      </c>
      <c r="N44" s="28">
        <v>40</v>
      </c>
      <c r="O44" s="28">
        <v>23</v>
      </c>
      <c r="P44" s="28">
        <v>39</v>
      </c>
    </row>
    <row r="45" spans="2:16" ht="15.75" customHeight="1" x14ac:dyDescent="0.15">
      <c r="B45" s="116"/>
      <c r="C45" s="168"/>
      <c r="D45" s="33">
        <v>100</v>
      </c>
      <c r="E45" s="49">
        <v>79.5</v>
      </c>
      <c r="F45" s="35">
        <v>25.4</v>
      </c>
      <c r="G45" s="35">
        <v>5.2</v>
      </c>
      <c r="H45" s="35">
        <v>20.5</v>
      </c>
      <c r="I45" s="35">
        <v>9.4</v>
      </c>
      <c r="J45" s="35">
        <v>70.3</v>
      </c>
      <c r="K45" s="35">
        <v>26</v>
      </c>
      <c r="L45" s="35">
        <v>0.7</v>
      </c>
      <c r="M45" s="35">
        <v>0.6</v>
      </c>
      <c r="N45" s="35">
        <v>1.6</v>
      </c>
      <c r="O45" s="35">
        <v>0.9</v>
      </c>
      <c r="P45" s="35">
        <v>1.5</v>
      </c>
    </row>
    <row r="46" spans="2:16" ht="15.75" customHeight="1" x14ac:dyDescent="0.15">
      <c r="B46" s="116"/>
      <c r="C46" s="169" t="s">
        <v>852</v>
      </c>
      <c r="D46" s="16">
        <v>515</v>
      </c>
      <c r="E46" s="46">
        <v>425</v>
      </c>
      <c r="F46" s="28">
        <v>152</v>
      </c>
      <c r="G46" s="28">
        <v>65</v>
      </c>
      <c r="H46" s="28">
        <v>140</v>
      </c>
      <c r="I46" s="28">
        <v>75</v>
      </c>
      <c r="J46" s="28">
        <v>359</v>
      </c>
      <c r="K46" s="28">
        <v>141</v>
      </c>
      <c r="L46" s="28">
        <v>3</v>
      </c>
      <c r="M46" s="28">
        <v>4</v>
      </c>
      <c r="N46" s="28">
        <v>4</v>
      </c>
      <c r="O46" s="28">
        <v>3</v>
      </c>
      <c r="P46" s="28">
        <v>10</v>
      </c>
    </row>
    <row r="47" spans="2:16" ht="15.75" customHeight="1" x14ac:dyDescent="0.15">
      <c r="B47" s="116"/>
      <c r="C47" s="169"/>
      <c r="D47" s="33">
        <v>100</v>
      </c>
      <c r="E47" s="49">
        <v>82.5</v>
      </c>
      <c r="F47" s="35">
        <v>29.5</v>
      </c>
      <c r="G47" s="35">
        <v>12.6</v>
      </c>
      <c r="H47" s="35">
        <v>27.2</v>
      </c>
      <c r="I47" s="35">
        <v>14.6</v>
      </c>
      <c r="J47" s="35">
        <v>69.7</v>
      </c>
      <c r="K47" s="35">
        <v>27.4</v>
      </c>
      <c r="L47" s="35">
        <v>0.6</v>
      </c>
      <c r="M47" s="35">
        <v>0.8</v>
      </c>
      <c r="N47" s="35">
        <v>0.8</v>
      </c>
      <c r="O47" s="35">
        <v>0.6</v>
      </c>
      <c r="P47" s="35">
        <v>1.9</v>
      </c>
    </row>
    <row r="48" spans="2:16" ht="15.75" customHeight="1" x14ac:dyDescent="0.15">
      <c r="B48" s="116"/>
      <c r="C48" s="158" t="s">
        <v>43</v>
      </c>
      <c r="D48" s="16">
        <v>926</v>
      </c>
      <c r="E48" s="46">
        <v>695</v>
      </c>
      <c r="F48" s="28">
        <v>204</v>
      </c>
      <c r="G48" s="28">
        <v>53</v>
      </c>
      <c r="H48" s="28">
        <v>174</v>
      </c>
      <c r="I48" s="28">
        <v>89</v>
      </c>
      <c r="J48" s="28">
        <v>677</v>
      </c>
      <c r="K48" s="28">
        <v>195</v>
      </c>
      <c r="L48" s="28">
        <v>7</v>
      </c>
      <c r="M48" s="28">
        <v>8</v>
      </c>
      <c r="N48" s="28">
        <v>26</v>
      </c>
      <c r="O48" s="28">
        <v>14</v>
      </c>
      <c r="P48" s="28">
        <v>16</v>
      </c>
    </row>
    <row r="49" spans="2:16" ht="15.75" customHeight="1" x14ac:dyDescent="0.15">
      <c r="B49" s="116"/>
      <c r="C49" s="160"/>
      <c r="D49" s="33">
        <v>100</v>
      </c>
      <c r="E49" s="49">
        <v>75.099999999999994</v>
      </c>
      <c r="F49" s="35">
        <v>22</v>
      </c>
      <c r="G49" s="35">
        <v>5.7</v>
      </c>
      <c r="H49" s="35">
        <v>18.8</v>
      </c>
      <c r="I49" s="35">
        <v>9.6</v>
      </c>
      <c r="J49" s="35">
        <v>73.099999999999994</v>
      </c>
      <c r="K49" s="35">
        <v>21.1</v>
      </c>
      <c r="L49" s="35">
        <v>0.8</v>
      </c>
      <c r="M49" s="35">
        <v>0.9</v>
      </c>
      <c r="N49" s="35">
        <v>2.8</v>
      </c>
      <c r="O49" s="35">
        <v>1.5</v>
      </c>
      <c r="P49" s="35">
        <v>1.7</v>
      </c>
    </row>
    <row r="50" spans="2:16" ht="15.75" customHeight="1" x14ac:dyDescent="0.15">
      <c r="B50" s="116"/>
      <c r="C50" s="158" t="s">
        <v>44</v>
      </c>
      <c r="D50" s="16">
        <v>261</v>
      </c>
      <c r="E50" s="46">
        <v>178</v>
      </c>
      <c r="F50" s="28">
        <v>63</v>
      </c>
      <c r="G50" s="28">
        <v>13</v>
      </c>
      <c r="H50" s="28">
        <v>55</v>
      </c>
      <c r="I50" s="28">
        <v>26</v>
      </c>
      <c r="J50" s="28">
        <v>173</v>
      </c>
      <c r="K50" s="28">
        <v>70</v>
      </c>
      <c r="L50" s="28">
        <v>0</v>
      </c>
      <c r="M50" s="28">
        <v>2</v>
      </c>
      <c r="N50" s="28">
        <v>34</v>
      </c>
      <c r="O50" s="28">
        <v>8</v>
      </c>
      <c r="P50" s="28">
        <v>2</v>
      </c>
    </row>
    <row r="51" spans="2:16" ht="15.75" customHeight="1" x14ac:dyDescent="0.15">
      <c r="B51" s="118"/>
      <c r="C51" s="161"/>
      <c r="D51" s="18">
        <v>100</v>
      </c>
      <c r="E51" s="68">
        <v>68.2</v>
      </c>
      <c r="F51" s="11">
        <v>24.1</v>
      </c>
      <c r="G51" s="11">
        <v>5</v>
      </c>
      <c r="H51" s="11">
        <v>21.1</v>
      </c>
      <c r="I51" s="11">
        <v>10</v>
      </c>
      <c r="J51" s="11">
        <v>66.3</v>
      </c>
      <c r="K51" s="11">
        <v>26.8</v>
      </c>
      <c r="L51" s="11">
        <v>0</v>
      </c>
      <c r="M51" s="11">
        <v>0.8</v>
      </c>
      <c r="N51" s="11">
        <v>13</v>
      </c>
      <c r="O51" s="11">
        <v>3.1</v>
      </c>
      <c r="P51" s="11">
        <v>0.8</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P9">
    <cfRule type="top10" dxfId="274" priority="1947" rank="1"/>
  </conditionalFormatting>
  <conditionalFormatting sqref="E51:P51">
    <cfRule type="top10" dxfId="273" priority="1948" rank="1"/>
  </conditionalFormatting>
  <conditionalFormatting sqref="E11:P11">
    <cfRule type="top10" dxfId="272" priority="1949" rank="1"/>
  </conditionalFormatting>
  <conditionalFormatting sqref="E13:P13">
    <cfRule type="top10" dxfId="271" priority="1950" rank="1"/>
  </conditionalFormatting>
  <conditionalFormatting sqref="E15:P15">
    <cfRule type="top10" dxfId="270" priority="1951" rank="1"/>
  </conditionalFormatting>
  <conditionalFormatting sqref="E17:P17">
    <cfRule type="top10" dxfId="269" priority="1952" rank="1"/>
  </conditionalFormatting>
  <conditionalFormatting sqref="E19:P19">
    <cfRule type="top10" dxfId="268" priority="1953" rank="1"/>
  </conditionalFormatting>
  <conditionalFormatting sqref="E21:P21">
    <cfRule type="top10" dxfId="267" priority="1954" rank="1"/>
  </conditionalFormatting>
  <conditionalFormatting sqref="E23:P23">
    <cfRule type="top10" dxfId="266" priority="1955" rank="1"/>
  </conditionalFormatting>
  <conditionalFormatting sqref="E25:P25">
    <cfRule type="top10" dxfId="265" priority="1956" rank="1"/>
  </conditionalFormatting>
  <conditionalFormatting sqref="E27:P27">
    <cfRule type="top10" dxfId="264" priority="1957" rank="1"/>
  </conditionalFormatting>
  <conditionalFormatting sqref="E29:P29">
    <cfRule type="top10" dxfId="263" priority="1958" rank="1"/>
  </conditionalFormatting>
  <conditionalFormatting sqref="E31:P31">
    <cfRule type="top10" dxfId="262" priority="1959" rank="1"/>
  </conditionalFormatting>
  <conditionalFormatting sqref="E33:P33">
    <cfRule type="top10" dxfId="261" priority="1960" rank="1"/>
  </conditionalFormatting>
  <conditionalFormatting sqref="E35:P35">
    <cfRule type="top10" dxfId="260" priority="1961" rank="1"/>
  </conditionalFormatting>
  <conditionalFormatting sqref="E37:P37">
    <cfRule type="top10" dxfId="259" priority="1962" rank="1"/>
  </conditionalFormatting>
  <conditionalFormatting sqref="E39:P39">
    <cfRule type="top10" dxfId="258" priority="1963" rank="1"/>
  </conditionalFormatting>
  <conditionalFormatting sqref="E41:P41">
    <cfRule type="top10" dxfId="257" priority="1964" rank="1"/>
  </conditionalFormatting>
  <conditionalFormatting sqref="E43:P43">
    <cfRule type="top10" dxfId="256" priority="1965" rank="1"/>
  </conditionalFormatting>
  <conditionalFormatting sqref="E45:P45">
    <cfRule type="top10" dxfId="255" priority="1966" rank="1"/>
  </conditionalFormatting>
  <conditionalFormatting sqref="E47:P47">
    <cfRule type="top10" dxfId="254" priority="1967" rank="1"/>
  </conditionalFormatting>
  <conditionalFormatting sqref="E49:P49">
    <cfRule type="top10" dxfId="253" priority="1968" rank="1"/>
  </conditionalFormatting>
  <pageMargins left="0.7" right="0.7" top="0.75" bottom="0.75" header="0.3" footer="0.3"/>
  <pageSetup paperSize="9" scale="59" orientation="landscape" r:id="rId1"/>
  <headerFooter>
    <oddFooter>&amp;C&amp;P</oddFooter>
  </headerFooter>
</worksheet>
</file>

<file path=xl/worksheets/sheet2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1"/>
  <sheetViews>
    <sheetView showGridLines="0" topLeftCell="A16"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880</v>
      </c>
    </row>
    <row r="3" spans="2:11" ht="15.75" customHeight="1" x14ac:dyDescent="0.15">
      <c r="B3" s="1" t="s">
        <v>786</v>
      </c>
    </row>
    <row r="4" spans="2:11" ht="15.75" customHeight="1" x14ac:dyDescent="0.15">
      <c r="B4" s="1" t="s">
        <v>803</v>
      </c>
    </row>
    <row r="5" spans="2:11" ht="15.75" customHeight="1" x14ac:dyDescent="0.15">
      <c r="B5" s="1" t="s">
        <v>882</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860</v>
      </c>
      <c r="F7" s="23" t="s">
        <v>100</v>
      </c>
      <c r="G7" s="23" t="s">
        <v>101</v>
      </c>
      <c r="H7" s="23" t="s">
        <v>28</v>
      </c>
      <c r="I7" s="23" t="s">
        <v>102</v>
      </c>
      <c r="J7" s="23" t="s">
        <v>17</v>
      </c>
      <c r="K7" s="23" t="s">
        <v>53</v>
      </c>
    </row>
    <row r="8" spans="2:11" ht="15.75" customHeight="1" thickTop="1" x14ac:dyDescent="0.15">
      <c r="B8" s="108" t="s">
        <v>428</v>
      </c>
      <c r="C8" s="109"/>
      <c r="D8" s="16">
        <v>5305</v>
      </c>
      <c r="E8" s="46">
        <v>1603</v>
      </c>
      <c r="F8" s="28">
        <v>2496</v>
      </c>
      <c r="G8" s="28">
        <v>508</v>
      </c>
      <c r="H8" s="28">
        <v>140</v>
      </c>
      <c r="I8" s="28">
        <v>54</v>
      </c>
      <c r="J8" s="28">
        <v>237</v>
      </c>
      <c r="K8" s="28">
        <v>267</v>
      </c>
    </row>
    <row r="9" spans="2:11" ht="15.75" customHeight="1" x14ac:dyDescent="0.15">
      <c r="B9" s="110"/>
      <c r="C9" s="109"/>
      <c r="D9" s="71">
        <v>100</v>
      </c>
      <c r="E9" s="70">
        <v>30.2</v>
      </c>
      <c r="F9" s="36">
        <v>47</v>
      </c>
      <c r="G9" s="36">
        <v>9.6</v>
      </c>
      <c r="H9" s="36">
        <v>2.6</v>
      </c>
      <c r="I9" s="36">
        <v>1</v>
      </c>
      <c r="J9" s="36">
        <v>4.5</v>
      </c>
      <c r="K9" s="36">
        <v>5</v>
      </c>
    </row>
    <row r="10" spans="2:11" ht="15.75" customHeight="1" x14ac:dyDescent="0.15">
      <c r="B10" s="117" t="s">
        <v>429</v>
      </c>
      <c r="C10" s="115" t="s">
        <v>2</v>
      </c>
      <c r="D10" s="17">
        <v>1310</v>
      </c>
      <c r="E10" s="69">
        <v>368</v>
      </c>
      <c r="F10" s="10">
        <v>628</v>
      </c>
      <c r="G10" s="10">
        <v>135</v>
      </c>
      <c r="H10" s="10">
        <v>45</v>
      </c>
      <c r="I10" s="10">
        <v>11</v>
      </c>
      <c r="J10" s="10">
        <v>56</v>
      </c>
      <c r="K10" s="10">
        <v>67</v>
      </c>
    </row>
    <row r="11" spans="2:11" ht="15.75" customHeight="1" x14ac:dyDescent="0.15">
      <c r="B11" s="116"/>
      <c r="C11" s="160"/>
      <c r="D11" s="33">
        <v>100</v>
      </c>
      <c r="E11" s="49">
        <v>28.1</v>
      </c>
      <c r="F11" s="35">
        <v>47.9</v>
      </c>
      <c r="G11" s="35">
        <v>10.3</v>
      </c>
      <c r="H11" s="35">
        <v>3.4</v>
      </c>
      <c r="I11" s="35">
        <v>0.8</v>
      </c>
      <c r="J11" s="35">
        <v>4.3</v>
      </c>
      <c r="K11" s="35">
        <v>5.0999999999999996</v>
      </c>
    </row>
    <row r="12" spans="2:11" ht="15.75" customHeight="1" x14ac:dyDescent="0.15">
      <c r="B12" s="116"/>
      <c r="C12" s="158" t="s">
        <v>3</v>
      </c>
      <c r="D12" s="16">
        <v>3960</v>
      </c>
      <c r="E12" s="46">
        <v>1224</v>
      </c>
      <c r="F12" s="28">
        <v>1851</v>
      </c>
      <c r="G12" s="28">
        <v>370</v>
      </c>
      <c r="H12" s="28">
        <v>95</v>
      </c>
      <c r="I12" s="28">
        <v>42</v>
      </c>
      <c r="J12" s="28">
        <v>179</v>
      </c>
      <c r="K12" s="28">
        <v>199</v>
      </c>
    </row>
    <row r="13" spans="2:11" ht="15.75" customHeight="1" x14ac:dyDescent="0.15">
      <c r="B13" s="118"/>
      <c r="C13" s="161"/>
      <c r="D13" s="18">
        <v>100</v>
      </c>
      <c r="E13" s="68">
        <v>30.9</v>
      </c>
      <c r="F13" s="11">
        <v>46.7</v>
      </c>
      <c r="G13" s="11">
        <v>9.3000000000000007</v>
      </c>
      <c r="H13" s="11">
        <v>2.4</v>
      </c>
      <c r="I13" s="11">
        <v>1.1000000000000001</v>
      </c>
      <c r="J13" s="11">
        <v>4.5</v>
      </c>
      <c r="K13" s="11">
        <v>5</v>
      </c>
    </row>
    <row r="14" spans="2:11" ht="15.75" customHeight="1" x14ac:dyDescent="0.15">
      <c r="B14" s="117" t="s">
        <v>4</v>
      </c>
      <c r="C14" s="115" t="s">
        <v>430</v>
      </c>
      <c r="D14" s="17">
        <v>149</v>
      </c>
      <c r="E14" s="69">
        <v>31</v>
      </c>
      <c r="F14" s="10">
        <v>76</v>
      </c>
      <c r="G14" s="10">
        <v>15</v>
      </c>
      <c r="H14" s="10">
        <v>7</v>
      </c>
      <c r="I14" s="10">
        <v>4</v>
      </c>
      <c r="J14" s="10">
        <v>10</v>
      </c>
      <c r="K14" s="10">
        <v>6</v>
      </c>
    </row>
    <row r="15" spans="2:11" ht="15.75" customHeight="1" x14ac:dyDescent="0.15">
      <c r="B15" s="116"/>
      <c r="C15" s="160"/>
      <c r="D15" s="33">
        <v>100</v>
      </c>
      <c r="E15" s="49">
        <v>20.8</v>
      </c>
      <c r="F15" s="35">
        <v>51</v>
      </c>
      <c r="G15" s="35">
        <v>10.1</v>
      </c>
      <c r="H15" s="35">
        <v>4.7</v>
      </c>
      <c r="I15" s="35">
        <v>2.7</v>
      </c>
      <c r="J15" s="35">
        <v>6.7</v>
      </c>
      <c r="K15" s="35">
        <v>4</v>
      </c>
    </row>
    <row r="16" spans="2:11" ht="15.75" customHeight="1" x14ac:dyDescent="0.15">
      <c r="B16" s="116"/>
      <c r="C16" s="158" t="s">
        <v>431</v>
      </c>
      <c r="D16" s="16">
        <v>184</v>
      </c>
      <c r="E16" s="46">
        <v>53</v>
      </c>
      <c r="F16" s="28">
        <v>81</v>
      </c>
      <c r="G16" s="28">
        <v>22</v>
      </c>
      <c r="H16" s="28">
        <v>6</v>
      </c>
      <c r="I16" s="28">
        <v>2</v>
      </c>
      <c r="J16" s="28">
        <v>9</v>
      </c>
      <c r="K16" s="28">
        <v>11</v>
      </c>
    </row>
    <row r="17" spans="2:11" ht="15.75" customHeight="1" x14ac:dyDescent="0.15">
      <c r="B17" s="116"/>
      <c r="C17" s="160"/>
      <c r="D17" s="33">
        <v>100</v>
      </c>
      <c r="E17" s="49">
        <v>28.8</v>
      </c>
      <c r="F17" s="35">
        <v>44</v>
      </c>
      <c r="G17" s="35">
        <v>12</v>
      </c>
      <c r="H17" s="35">
        <v>3.3</v>
      </c>
      <c r="I17" s="35">
        <v>1.1000000000000001</v>
      </c>
      <c r="J17" s="35">
        <v>4.9000000000000004</v>
      </c>
      <c r="K17" s="35">
        <v>6</v>
      </c>
    </row>
    <row r="18" spans="2:11" ht="15.75" customHeight="1" x14ac:dyDescent="0.15">
      <c r="B18" s="116"/>
      <c r="C18" s="158" t="s">
        <v>432</v>
      </c>
      <c r="D18" s="16">
        <v>247</v>
      </c>
      <c r="E18" s="46">
        <v>72</v>
      </c>
      <c r="F18" s="28">
        <v>110</v>
      </c>
      <c r="G18" s="28">
        <v>26</v>
      </c>
      <c r="H18" s="28">
        <v>6</v>
      </c>
      <c r="I18" s="28">
        <v>3</v>
      </c>
      <c r="J18" s="28">
        <v>14</v>
      </c>
      <c r="K18" s="28">
        <v>16</v>
      </c>
    </row>
    <row r="19" spans="2:11" ht="15.75" customHeight="1" x14ac:dyDescent="0.15">
      <c r="B19" s="116"/>
      <c r="C19" s="160"/>
      <c r="D19" s="33">
        <v>100</v>
      </c>
      <c r="E19" s="49">
        <v>29.1</v>
      </c>
      <c r="F19" s="35">
        <v>44.5</v>
      </c>
      <c r="G19" s="35">
        <v>10.5</v>
      </c>
      <c r="H19" s="35">
        <v>2.4</v>
      </c>
      <c r="I19" s="35">
        <v>1.2</v>
      </c>
      <c r="J19" s="35">
        <v>5.7</v>
      </c>
      <c r="K19" s="35">
        <v>6.5</v>
      </c>
    </row>
    <row r="20" spans="2:11" ht="15.75" customHeight="1" x14ac:dyDescent="0.15">
      <c r="B20" s="116"/>
      <c r="C20" s="158" t="s">
        <v>433</v>
      </c>
      <c r="D20" s="16">
        <v>454</v>
      </c>
      <c r="E20" s="46">
        <v>143</v>
      </c>
      <c r="F20" s="28">
        <v>206</v>
      </c>
      <c r="G20" s="28">
        <v>39</v>
      </c>
      <c r="H20" s="28">
        <v>12</v>
      </c>
      <c r="I20" s="28">
        <v>5</v>
      </c>
      <c r="J20" s="28">
        <v>23</v>
      </c>
      <c r="K20" s="28">
        <v>26</v>
      </c>
    </row>
    <row r="21" spans="2:11" ht="15.75" customHeight="1" x14ac:dyDescent="0.15">
      <c r="B21" s="116"/>
      <c r="C21" s="160"/>
      <c r="D21" s="33">
        <v>100</v>
      </c>
      <c r="E21" s="49">
        <v>31.5</v>
      </c>
      <c r="F21" s="35">
        <v>45.4</v>
      </c>
      <c r="G21" s="35">
        <v>8.6</v>
      </c>
      <c r="H21" s="35">
        <v>2.6</v>
      </c>
      <c r="I21" s="35">
        <v>1.1000000000000001</v>
      </c>
      <c r="J21" s="35">
        <v>5.0999999999999996</v>
      </c>
      <c r="K21" s="35">
        <v>5.7</v>
      </c>
    </row>
    <row r="22" spans="2:11" ht="15.75" customHeight="1" x14ac:dyDescent="0.15">
      <c r="B22" s="116"/>
      <c r="C22" s="158" t="s">
        <v>434</v>
      </c>
      <c r="D22" s="16">
        <v>1021</v>
      </c>
      <c r="E22" s="46">
        <v>313</v>
      </c>
      <c r="F22" s="28">
        <v>462</v>
      </c>
      <c r="G22" s="28">
        <v>106</v>
      </c>
      <c r="H22" s="28">
        <v>27</v>
      </c>
      <c r="I22" s="28">
        <v>11</v>
      </c>
      <c r="J22" s="28">
        <v>49</v>
      </c>
      <c r="K22" s="28">
        <v>53</v>
      </c>
    </row>
    <row r="23" spans="2:11" ht="15.75" customHeight="1" x14ac:dyDescent="0.15">
      <c r="B23" s="116"/>
      <c r="C23" s="159"/>
      <c r="D23" s="33">
        <v>100</v>
      </c>
      <c r="E23" s="49">
        <v>30.7</v>
      </c>
      <c r="F23" s="35">
        <v>45.2</v>
      </c>
      <c r="G23" s="35">
        <v>10.4</v>
      </c>
      <c r="H23" s="35">
        <v>2.6</v>
      </c>
      <c r="I23" s="35">
        <v>1.1000000000000001</v>
      </c>
      <c r="J23" s="35">
        <v>4.8</v>
      </c>
      <c r="K23" s="35">
        <v>5.2</v>
      </c>
    </row>
    <row r="24" spans="2:11" ht="15.75" customHeight="1" x14ac:dyDescent="0.15">
      <c r="B24" s="116"/>
      <c r="C24" s="160" t="s">
        <v>435</v>
      </c>
      <c r="D24" s="16">
        <v>1668</v>
      </c>
      <c r="E24" s="46">
        <v>479</v>
      </c>
      <c r="F24" s="28">
        <v>824</v>
      </c>
      <c r="G24" s="28">
        <v>168</v>
      </c>
      <c r="H24" s="28">
        <v>40</v>
      </c>
      <c r="I24" s="28">
        <v>15</v>
      </c>
      <c r="J24" s="28">
        <v>59</v>
      </c>
      <c r="K24" s="28">
        <v>83</v>
      </c>
    </row>
    <row r="25" spans="2:11" ht="15.75" customHeight="1" x14ac:dyDescent="0.15">
      <c r="B25" s="116"/>
      <c r="C25" s="160"/>
      <c r="D25" s="33">
        <v>100</v>
      </c>
      <c r="E25" s="49">
        <v>28.7</v>
      </c>
      <c r="F25" s="35">
        <v>49.4</v>
      </c>
      <c r="G25" s="35">
        <v>10.1</v>
      </c>
      <c r="H25" s="35">
        <v>2.4</v>
      </c>
      <c r="I25" s="35">
        <v>0.9</v>
      </c>
      <c r="J25" s="35">
        <v>3.5</v>
      </c>
      <c r="K25" s="35">
        <v>5</v>
      </c>
    </row>
    <row r="26" spans="2:11" ht="15.75" customHeight="1" x14ac:dyDescent="0.15">
      <c r="B26" s="116"/>
      <c r="C26" s="158" t="s">
        <v>436</v>
      </c>
      <c r="D26" s="16">
        <v>1492</v>
      </c>
      <c r="E26" s="46">
        <v>482</v>
      </c>
      <c r="F26" s="28">
        <v>699</v>
      </c>
      <c r="G26" s="28">
        <v>123</v>
      </c>
      <c r="H26" s="28">
        <v>39</v>
      </c>
      <c r="I26" s="28">
        <v>13</v>
      </c>
      <c r="J26" s="28">
        <v>67</v>
      </c>
      <c r="K26" s="28">
        <v>69</v>
      </c>
    </row>
    <row r="27" spans="2:11" ht="15.75" customHeight="1" x14ac:dyDescent="0.15">
      <c r="B27" s="118"/>
      <c r="C27" s="161"/>
      <c r="D27" s="18">
        <v>100</v>
      </c>
      <c r="E27" s="68">
        <v>32.299999999999997</v>
      </c>
      <c r="F27" s="11">
        <v>46.8</v>
      </c>
      <c r="G27" s="11">
        <v>8.1999999999999993</v>
      </c>
      <c r="H27" s="11">
        <v>2.6</v>
      </c>
      <c r="I27" s="11">
        <v>0.9</v>
      </c>
      <c r="J27" s="11">
        <v>4.5</v>
      </c>
      <c r="K27" s="11">
        <v>4.5999999999999996</v>
      </c>
    </row>
    <row r="28" spans="2:11" ht="15.75" customHeight="1" x14ac:dyDescent="0.15">
      <c r="B28" s="117" t="s">
        <v>478</v>
      </c>
      <c r="C28" s="115" t="s">
        <v>18</v>
      </c>
      <c r="D28" s="17">
        <v>704</v>
      </c>
      <c r="E28" s="69">
        <v>202</v>
      </c>
      <c r="F28" s="10">
        <v>262</v>
      </c>
      <c r="G28" s="10">
        <v>81</v>
      </c>
      <c r="H28" s="10">
        <v>37</v>
      </c>
      <c r="I28" s="10">
        <v>12</v>
      </c>
      <c r="J28" s="10">
        <v>54</v>
      </c>
      <c r="K28" s="10">
        <v>56</v>
      </c>
    </row>
    <row r="29" spans="2:11" ht="15.75" customHeight="1" x14ac:dyDescent="0.15">
      <c r="B29" s="116"/>
      <c r="C29" s="159"/>
      <c r="D29" s="33">
        <v>100</v>
      </c>
      <c r="E29" s="49">
        <v>28.7</v>
      </c>
      <c r="F29" s="35">
        <v>37.200000000000003</v>
      </c>
      <c r="G29" s="35">
        <v>11.5</v>
      </c>
      <c r="H29" s="35">
        <v>5.3</v>
      </c>
      <c r="I29" s="35">
        <v>1.7</v>
      </c>
      <c r="J29" s="35">
        <v>7.7</v>
      </c>
      <c r="K29" s="35">
        <v>8</v>
      </c>
    </row>
    <row r="30" spans="2:11" ht="15.75" customHeight="1" x14ac:dyDescent="0.15">
      <c r="B30" s="116"/>
      <c r="C30" s="158" t="s">
        <v>19</v>
      </c>
      <c r="D30" s="16">
        <v>931</v>
      </c>
      <c r="E30" s="46">
        <v>310</v>
      </c>
      <c r="F30" s="28">
        <v>369</v>
      </c>
      <c r="G30" s="28">
        <v>79</v>
      </c>
      <c r="H30" s="28">
        <v>38</v>
      </c>
      <c r="I30" s="28">
        <v>12</v>
      </c>
      <c r="J30" s="28">
        <v>60</v>
      </c>
      <c r="K30" s="28">
        <v>63</v>
      </c>
    </row>
    <row r="31" spans="2:11" ht="15.75" customHeight="1" x14ac:dyDescent="0.15">
      <c r="B31" s="116"/>
      <c r="C31" s="159"/>
      <c r="D31" s="33">
        <v>100</v>
      </c>
      <c r="E31" s="49">
        <v>33.299999999999997</v>
      </c>
      <c r="F31" s="35">
        <v>39.6</v>
      </c>
      <c r="G31" s="35">
        <v>8.5</v>
      </c>
      <c r="H31" s="35">
        <v>4.0999999999999996</v>
      </c>
      <c r="I31" s="35">
        <v>1.3</v>
      </c>
      <c r="J31" s="35">
        <v>6.4</v>
      </c>
      <c r="K31" s="35">
        <v>6.8</v>
      </c>
    </row>
    <row r="32" spans="2:11" ht="15.75" customHeight="1" x14ac:dyDescent="0.15">
      <c r="B32" s="116"/>
      <c r="C32" s="160" t="s">
        <v>20</v>
      </c>
      <c r="D32" s="16">
        <v>1455</v>
      </c>
      <c r="E32" s="46">
        <v>418</v>
      </c>
      <c r="F32" s="28">
        <v>750</v>
      </c>
      <c r="G32" s="28">
        <v>135</v>
      </c>
      <c r="H32" s="28">
        <v>27</v>
      </c>
      <c r="I32" s="28">
        <v>11</v>
      </c>
      <c r="J32" s="28">
        <v>61</v>
      </c>
      <c r="K32" s="28">
        <v>53</v>
      </c>
    </row>
    <row r="33" spans="2:11" ht="15.75" customHeight="1" x14ac:dyDescent="0.15">
      <c r="B33" s="116"/>
      <c r="C33" s="160"/>
      <c r="D33" s="33">
        <v>100</v>
      </c>
      <c r="E33" s="49">
        <v>28.7</v>
      </c>
      <c r="F33" s="35">
        <v>51.5</v>
      </c>
      <c r="G33" s="35">
        <v>9.3000000000000007</v>
      </c>
      <c r="H33" s="35">
        <v>1.9</v>
      </c>
      <c r="I33" s="35">
        <v>0.8</v>
      </c>
      <c r="J33" s="35">
        <v>4.2</v>
      </c>
      <c r="K33" s="35">
        <v>3.6</v>
      </c>
    </row>
    <row r="34" spans="2:11" ht="15.75" customHeight="1" x14ac:dyDescent="0.15">
      <c r="B34" s="116"/>
      <c r="C34" s="158" t="s">
        <v>21</v>
      </c>
      <c r="D34" s="16">
        <v>1102</v>
      </c>
      <c r="E34" s="46">
        <v>347</v>
      </c>
      <c r="F34" s="28">
        <v>562</v>
      </c>
      <c r="G34" s="28">
        <v>99</v>
      </c>
      <c r="H34" s="28">
        <v>19</v>
      </c>
      <c r="I34" s="28">
        <v>7</v>
      </c>
      <c r="J34" s="28">
        <v>20</v>
      </c>
      <c r="K34" s="28">
        <v>48</v>
      </c>
    </row>
    <row r="35" spans="2:11" ht="15.75" customHeight="1" x14ac:dyDescent="0.15">
      <c r="B35" s="116"/>
      <c r="C35" s="160"/>
      <c r="D35" s="33">
        <v>100</v>
      </c>
      <c r="E35" s="49">
        <v>31.5</v>
      </c>
      <c r="F35" s="35">
        <v>51</v>
      </c>
      <c r="G35" s="35">
        <v>9</v>
      </c>
      <c r="H35" s="35">
        <v>1.7</v>
      </c>
      <c r="I35" s="35">
        <v>0.6</v>
      </c>
      <c r="J35" s="35">
        <v>1.8</v>
      </c>
      <c r="K35" s="35">
        <v>4.4000000000000004</v>
      </c>
    </row>
    <row r="36" spans="2:11" ht="15.75" customHeight="1" x14ac:dyDescent="0.15">
      <c r="B36" s="116"/>
      <c r="C36" s="158" t="s">
        <v>22</v>
      </c>
      <c r="D36" s="16">
        <v>564</v>
      </c>
      <c r="E36" s="46">
        <v>162</v>
      </c>
      <c r="F36" s="28">
        <v>279</v>
      </c>
      <c r="G36" s="28">
        <v>62</v>
      </c>
      <c r="H36" s="28">
        <v>10</v>
      </c>
      <c r="I36" s="28">
        <v>7</v>
      </c>
      <c r="J36" s="28">
        <v>24</v>
      </c>
      <c r="K36" s="28">
        <v>20</v>
      </c>
    </row>
    <row r="37" spans="2:11" ht="15.75" customHeight="1" x14ac:dyDescent="0.15">
      <c r="B37" s="116"/>
      <c r="C37" s="159"/>
      <c r="D37" s="33">
        <v>100</v>
      </c>
      <c r="E37" s="49">
        <v>28.7</v>
      </c>
      <c r="F37" s="35">
        <v>49.5</v>
      </c>
      <c r="G37" s="35">
        <v>11</v>
      </c>
      <c r="H37" s="35">
        <v>1.8</v>
      </c>
      <c r="I37" s="35">
        <v>1.2</v>
      </c>
      <c r="J37" s="35">
        <v>4.3</v>
      </c>
      <c r="K37" s="35">
        <v>3.5</v>
      </c>
    </row>
    <row r="38" spans="2:11" ht="15.75" customHeight="1" x14ac:dyDescent="0.15">
      <c r="B38" s="116"/>
      <c r="C38" s="158" t="s">
        <v>23</v>
      </c>
      <c r="D38" s="16">
        <v>345</v>
      </c>
      <c r="E38" s="46">
        <v>101</v>
      </c>
      <c r="F38" s="28">
        <v>186</v>
      </c>
      <c r="G38" s="28">
        <v>24</v>
      </c>
      <c r="H38" s="28">
        <v>6</v>
      </c>
      <c r="I38" s="28">
        <v>2</v>
      </c>
      <c r="J38" s="28">
        <v>11</v>
      </c>
      <c r="K38" s="28">
        <v>15</v>
      </c>
    </row>
    <row r="39" spans="2:11" ht="15.75" customHeight="1" x14ac:dyDescent="0.15">
      <c r="B39" s="116"/>
      <c r="C39" s="159"/>
      <c r="D39" s="33">
        <v>100</v>
      </c>
      <c r="E39" s="49">
        <v>29.3</v>
      </c>
      <c r="F39" s="35">
        <v>53.9</v>
      </c>
      <c r="G39" s="35">
        <v>7</v>
      </c>
      <c r="H39" s="35">
        <v>1.7</v>
      </c>
      <c r="I39" s="35">
        <v>0.6</v>
      </c>
      <c r="J39" s="35">
        <v>3.2</v>
      </c>
      <c r="K39" s="35">
        <v>4.3</v>
      </c>
    </row>
    <row r="40" spans="2:11" ht="15.75" customHeight="1" x14ac:dyDescent="0.15">
      <c r="B40" s="116"/>
      <c r="C40" s="160" t="s">
        <v>24</v>
      </c>
      <c r="D40" s="16">
        <v>145</v>
      </c>
      <c r="E40" s="46">
        <v>46</v>
      </c>
      <c r="F40" s="28">
        <v>62</v>
      </c>
      <c r="G40" s="28">
        <v>19</v>
      </c>
      <c r="H40" s="28">
        <v>3</v>
      </c>
      <c r="I40" s="28">
        <v>2</v>
      </c>
      <c r="J40" s="28">
        <v>5</v>
      </c>
      <c r="K40" s="28">
        <v>8</v>
      </c>
    </row>
    <row r="41" spans="2:11" ht="15.75" customHeight="1" x14ac:dyDescent="0.15">
      <c r="B41" s="118"/>
      <c r="C41" s="161"/>
      <c r="D41" s="18">
        <v>100</v>
      </c>
      <c r="E41" s="68">
        <v>31.7</v>
      </c>
      <c r="F41" s="11">
        <v>42.8</v>
      </c>
      <c r="G41" s="11">
        <v>13.1</v>
      </c>
      <c r="H41" s="11">
        <v>2.1</v>
      </c>
      <c r="I41" s="11">
        <v>1.4</v>
      </c>
      <c r="J41" s="11">
        <v>3.4</v>
      </c>
      <c r="K41" s="11">
        <v>5.5</v>
      </c>
    </row>
    <row r="42" spans="2:11" ht="15.75" customHeight="1" x14ac:dyDescent="0.15">
      <c r="B42" s="117" t="s">
        <v>854</v>
      </c>
      <c r="C42" s="115" t="s">
        <v>858</v>
      </c>
      <c r="D42" s="17">
        <v>643</v>
      </c>
      <c r="E42" s="69">
        <v>241</v>
      </c>
      <c r="F42" s="10">
        <v>252</v>
      </c>
      <c r="G42" s="10">
        <v>53</v>
      </c>
      <c r="H42" s="10">
        <v>13</v>
      </c>
      <c r="I42" s="10">
        <v>3</v>
      </c>
      <c r="J42" s="10">
        <v>46</v>
      </c>
      <c r="K42" s="10">
        <v>35</v>
      </c>
    </row>
    <row r="43" spans="2:11" ht="15.75" customHeight="1" x14ac:dyDescent="0.15">
      <c r="B43" s="116"/>
      <c r="C43" s="159"/>
      <c r="D43" s="33">
        <v>100</v>
      </c>
      <c r="E43" s="49">
        <v>37.5</v>
      </c>
      <c r="F43" s="35">
        <v>39.200000000000003</v>
      </c>
      <c r="G43" s="35">
        <v>8.1999999999999993</v>
      </c>
      <c r="H43" s="35">
        <v>2</v>
      </c>
      <c r="I43" s="35">
        <v>0.5</v>
      </c>
      <c r="J43" s="35">
        <v>7.2</v>
      </c>
      <c r="K43" s="35">
        <v>5.4</v>
      </c>
    </row>
    <row r="44" spans="2:11" ht="15.75" customHeight="1" x14ac:dyDescent="0.15">
      <c r="B44" s="116"/>
      <c r="C44" s="167" t="s">
        <v>181</v>
      </c>
      <c r="D44" s="16">
        <v>2565</v>
      </c>
      <c r="E44" s="46">
        <v>814</v>
      </c>
      <c r="F44" s="28">
        <v>1312</v>
      </c>
      <c r="G44" s="28">
        <v>223</v>
      </c>
      <c r="H44" s="28">
        <v>56</v>
      </c>
      <c r="I44" s="28">
        <v>30</v>
      </c>
      <c r="J44" s="28">
        <v>81</v>
      </c>
      <c r="K44" s="28">
        <v>49</v>
      </c>
    </row>
    <row r="45" spans="2:11" ht="15.75" customHeight="1" x14ac:dyDescent="0.15">
      <c r="B45" s="116"/>
      <c r="C45" s="168"/>
      <c r="D45" s="33">
        <v>100</v>
      </c>
      <c r="E45" s="49">
        <v>31.7</v>
      </c>
      <c r="F45" s="35">
        <v>51.2</v>
      </c>
      <c r="G45" s="35">
        <v>8.6999999999999993</v>
      </c>
      <c r="H45" s="35">
        <v>2.2000000000000002</v>
      </c>
      <c r="I45" s="35">
        <v>1.2</v>
      </c>
      <c r="J45" s="35">
        <v>3.2</v>
      </c>
      <c r="K45" s="35">
        <v>1.9</v>
      </c>
    </row>
    <row r="46" spans="2:11" ht="15.75" customHeight="1" x14ac:dyDescent="0.15">
      <c r="B46" s="116"/>
      <c r="C46" s="169" t="s">
        <v>852</v>
      </c>
      <c r="D46" s="16">
        <v>515</v>
      </c>
      <c r="E46" s="46">
        <v>155</v>
      </c>
      <c r="F46" s="28">
        <v>250</v>
      </c>
      <c r="G46" s="28">
        <v>54</v>
      </c>
      <c r="H46" s="28">
        <v>19</v>
      </c>
      <c r="I46" s="28">
        <v>1</v>
      </c>
      <c r="J46" s="28">
        <v>19</v>
      </c>
      <c r="K46" s="28">
        <v>17</v>
      </c>
    </row>
    <row r="47" spans="2:11" ht="15.75" customHeight="1" x14ac:dyDescent="0.15">
      <c r="B47" s="116"/>
      <c r="C47" s="169"/>
      <c r="D47" s="33">
        <v>100</v>
      </c>
      <c r="E47" s="49">
        <v>30.1</v>
      </c>
      <c r="F47" s="35">
        <v>48.5</v>
      </c>
      <c r="G47" s="35">
        <v>10.5</v>
      </c>
      <c r="H47" s="35">
        <v>3.7</v>
      </c>
      <c r="I47" s="35">
        <v>0.2</v>
      </c>
      <c r="J47" s="35">
        <v>3.7</v>
      </c>
      <c r="K47" s="35">
        <v>3.3</v>
      </c>
    </row>
    <row r="48" spans="2:11" ht="15.75" customHeight="1" x14ac:dyDescent="0.15">
      <c r="B48" s="116"/>
      <c r="C48" s="158" t="s">
        <v>43</v>
      </c>
      <c r="D48" s="16">
        <v>926</v>
      </c>
      <c r="E48" s="46">
        <v>250</v>
      </c>
      <c r="F48" s="28">
        <v>446</v>
      </c>
      <c r="G48" s="28">
        <v>100</v>
      </c>
      <c r="H48" s="28">
        <v>40</v>
      </c>
      <c r="I48" s="28">
        <v>17</v>
      </c>
      <c r="J48" s="28">
        <v>48</v>
      </c>
      <c r="K48" s="28">
        <v>25</v>
      </c>
    </row>
    <row r="49" spans="2:11" ht="15.75" customHeight="1" x14ac:dyDescent="0.15">
      <c r="B49" s="116"/>
      <c r="C49" s="160"/>
      <c r="D49" s="33">
        <v>100</v>
      </c>
      <c r="E49" s="49">
        <v>27</v>
      </c>
      <c r="F49" s="35">
        <v>48.2</v>
      </c>
      <c r="G49" s="35">
        <v>10.8</v>
      </c>
      <c r="H49" s="35">
        <v>4.3</v>
      </c>
      <c r="I49" s="35">
        <v>1.8</v>
      </c>
      <c r="J49" s="35">
        <v>5.2</v>
      </c>
      <c r="K49" s="35">
        <v>2.7</v>
      </c>
    </row>
    <row r="50" spans="2:11" ht="15.75" customHeight="1" x14ac:dyDescent="0.15">
      <c r="B50" s="116"/>
      <c r="C50" s="158" t="s">
        <v>44</v>
      </c>
      <c r="D50" s="16">
        <v>261</v>
      </c>
      <c r="E50" s="46">
        <v>73</v>
      </c>
      <c r="F50" s="28">
        <v>97</v>
      </c>
      <c r="G50" s="28">
        <v>51</v>
      </c>
      <c r="H50" s="28">
        <v>7</v>
      </c>
      <c r="I50" s="28">
        <v>2</v>
      </c>
      <c r="J50" s="28">
        <v>24</v>
      </c>
      <c r="K50" s="28">
        <v>7</v>
      </c>
    </row>
    <row r="51" spans="2:11" ht="15.75" customHeight="1" x14ac:dyDescent="0.15">
      <c r="B51" s="118"/>
      <c r="C51" s="161"/>
      <c r="D51" s="18">
        <v>100</v>
      </c>
      <c r="E51" s="68">
        <v>28</v>
      </c>
      <c r="F51" s="11">
        <v>37.200000000000003</v>
      </c>
      <c r="G51" s="11">
        <v>19.5</v>
      </c>
      <c r="H51" s="11">
        <v>2.7</v>
      </c>
      <c r="I51" s="11">
        <v>0.8</v>
      </c>
      <c r="J51" s="11">
        <v>9.1999999999999993</v>
      </c>
      <c r="K51" s="11">
        <v>2.7</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K9">
    <cfRule type="top10" dxfId="252" priority="1969" rank="1"/>
  </conditionalFormatting>
  <conditionalFormatting sqref="E51:K51">
    <cfRule type="top10" dxfId="251" priority="1970" rank="1"/>
  </conditionalFormatting>
  <conditionalFormatting sqref="E11:K11">
    <cfRule type="top10" dxfId="250" priority="1971" rank="1"/>
  </conditionalFormatting>
  <conditionalFormatting sqref="E13:K13">
    <cfRule type="top10" dxfId="249" priority="1972" rank="1"/>
  </conditionalFormatting>
  <conditionalFormatting sqref="E15:K15">
    <cfRule type="top10" dxfId="248" priority="1973" rank="1"/>
  </conditionalFormatting>
  <conditionalFormatting sqref="E17:K17">
    <cfRule type="top10" dxfId="247" priority="1974" rank="1"/>
  </conditionalFormatting>
  <conditionalFormatting sqref="E19:K19">
    <cfRule type="top10" dxfId="246" priority="1975" rank="1"/>
  </conditionalFormatting>
  <conditionalFormatting sqref="E21:K21">
    <cfRule type="top10" dxfId="245" priority="1976" rank="1"/>
  </conditionalFormatting>
  <conditionalFormatting sqref="E23:K23">
    <cfRule type="top10" dxfId="244" priority="1977" rank="1"/>
  </conditionalFormatting>
  <conditionalFormatting sqref="E25:K25">
    <cfRule type="top10" dxfId="243" priority="1978" rank="1"/>
  </conditionalFormatting>
  <conditionalFormatting sqref="E27:K27">
    <cfRule type="top10" dxfId="242" priority="1979" rank="1"/>
  </conditionalFormatting>
  <conditionalFormatting sqref="E29:K29">
    <cfRule type="top10" dxfId="241" priority="1980" rank="1"/>
  </conditionalFormatting>
  <conditionalFormatting sqref="E31:K31">
    <cfRule type="top10" dxfId="240" priority="1981" rank="1"/>
  </conditionalFormatting>
  <conditionalFormatting sqref="E33:K33">
    <cfRule type="top10" dxfId="239" priority="1982" rank="1"/>
  </conditionalFormatting>
  <conditionalFormatting sqref="E35:K35">
    <cfRule type="top10" dxfId="238" priority="1983" rank="1"/>
  </conditionalFormatting>
  <conditionalFormatting sqref="E37:K37">
    <cfRule type="top10" dxfId="237" priority="1984" rank="1"/>
  </conditionalFormatting>
  <conditionalFormatting sqref="E39:K39">
    <cfRule type="top10" dxfId="236" priority="1985" rank="1"/>
  </conditionalFormatting>
  <conditionalFormatting sqref="E41:K41">
    <cfRule type="top10" dxfId="235" priority="1986" rank="1"/>
  </conditionalFormatting>
  <conditionalFormatting sqref="E43:K43">
    <cfRule type="top10" dxfId="234" priority="1987" rank="1"/>
  </conditionalFormatting>
  <conditionalFormatting sqref="E45:K45">
    <cfRule type="top10" dxfId="233" priority="1988" rank="1"/>
  </conditionalFormatting>
  <conditionalFormatting sqref="E47:K47">
    <cfRule type="top10" dxfId="232" priority="1989" rank="1"/>
  </conditionalFormatting>
  <conditionalFormatting sqref="E49:K49">
    <cfRule type="top10" dxfId="231" priority="1990" rank="1"/>
  </conditionalFormatting>
  <pageMargins left="0.7" right="0.7" top="0.75" bottom="0.75" header="0.3" footer="0.3"/>
  <pageSetup paperSize="9" scale="59" orientation="landscape" r:id="rId1"/>
  <headerFooter>
    <oddFooter>&amp;C&amp;P</oddFooter>
  </headerFooter>
</worksheet>
</file>

<file path=xl/worksheets/sheet2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51"/>
  <sheetViews>
    <sheetView showGridLines="0" topLeftCell="A19"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880</v>
      </c>
    </row>
    <row r="3" spans="2:15" ht="15.75" customHeight="1" x14ac:dyDescent="0.15">
      <c r="B3" s="1" t="s">
        <v>786</v>
      </c>
    </row>
    <row r="4" spans="2:15" ht="15.75" customHeight="1" x14ac:dyDescent="0.15">
      <c r="B4" s="1" t="s">
        <v>892</v>
      </c>
    </row>
    <row r="5" spans="2:15" ht="15.75" customHeight="1" x14ac:dyDescent="0.15">
      <c r="B5" s="1" t="s">
        <v>884</v>
      </c>
    </row>
    <row r="6" spans="2:15" ht="4.5" customHeight="1" x14ac:dyDescent="0.15">
      <c r="B6" s="12"/>
      <c r="C6" s="6"/>
      <c r="D6" s="15"/>
      <c r="E6" s="73"/>
      <c r="F6" s="13"/>
      <c r="G6" s="13"/>
      <c r="H6" s="13"/>
      <c r="I6" s="13"/>
      <c r="J6" s="13"/>
      <c r="K6" s="13"/>
      <c r="L6" s="13"/>
      <c r="M6" s="13"/>
      <c r="N6" s="13"/>
      <c r="O6" s="13"/>
    </row>
    <row r="7" spans="2:15" s="2" customFormat="1" ht="118.5" customHeight="1" thickBot="1" x14ac:dyDescent="0.2">
      <c r="B7" s="25"/>
      <c r="C7" s="5" t="s">
        <v>427</v>
      </c>
      <c r="D7" s="19" t="s">
        <v>52</v>
      </c>
      <c r="E7" s="22" t="s">
        <v>875</v>
      </c>
      <c r="F7" s="23" t="s">
        <v>94</v>
      </c>
      <c r="G7" s="23" t="s">
        <v>95</v>
      </c>
      <c r="H7" s="23" t="s">
        <v>96</v>
      </c>
      <c r="I7" s="23" t="s">
        <v>97</v>
      </c>
      <c r="J7" s="23" t="s">
        <v>29</v>
      </c>
      <c r="K7" s="23" t="s">
        <v>98</v>
      </c>
      <c r="L7" s="23" t="s">
        <v>30</v>
      </c>
      <c r="M7" s="23" t="s">
        <v>31</v>
      </c>
      <c r="N7" s="23" t="s">
        <v>44</v>
      </c>
      <c r="O7" s="23" t="s">
        <v>53</v>
      </c>
    </row>
    <row r="8" spans="2:15" ht="15.75" customHeight="1" thickTop="1" x14ac:dyDescent="0.15">
      <c r="B8" s="108" t="s">
        <v>428</v>
      </c>
      <c r="C8" s="109"/>
      <c r="D8" s="16">
        <v>4607</v>
      </c>
      <c r="E8" s="46">
        <v>2833</v>
      </c>
      <c r="F8" s="28">
        <v>404</v>
      </c>
      <c r="G8" s="28">
        <v>1156</v>
      </c>
      <c r="H8" s="28">
        <v>1211</v>
      </c>
      <c r="I8" s="28">
        <v>528</v>
      </c>
      <c r="J8" s="28">
        <v>261</v>
      </c>
      <c r="K8" s="28">
        <v>1046</v>
      </c>
      <c r="L8" s="28">
        <v>273</v>
      </c>
      <c r="M8" s="28">
        <v>977</v>
      </c>
      <c r="N8" s="28">
        <v>483</v>
      </c>
      <c r="O8" s="28">
        <v>202</v>
      </c>
    </row>
    <row r="9" spans="2:15" ht="15.75" customHeight="1" x14ac:dyDescent="0.15">
      <c r="B9" s="110"/>
      <c r="C9" s="109"/>
      <c r="D9" s="71">
        <v>100</v>
      </c>
      <c r="E9" s="70">
        <v>61.5</v>
      </c>
      <c r="F9" s="36">
        <v>8.8000000000000007</v>
      </c>
      <c r="G9" s="36">
        <v>25.1</v>
      </c>
      <c r="H9" s="36">
        <v>26.3</v>
      </c>
      <c r="I9" s="36">
        <v>11.5</v>
      </c>
      <c r="J9" s="36">
        <v>5.7</v>
      </c>
      <c r="K9" s="36">
        <v>22.7</v>
      </c>
      <c r="L9" s="36">
        <v>5.9</v>
      </c>
      <c r="M9" s="36">
        <v>21.2</v>
      </c>
      <c r="N9" s="36">
        <v>10.5</v>
      </c>
      <c r="O9" s="36">
        <v>4.4000000000000004</v>
      </c>
    </row>
    <row r="10" spans="2:15" ht="15.75" customHeight="1" x14ac:dyDescent="0.15">
      <c r="B10" s="117" t="s">
        <v>429</v>
      </c>
      <c r="C10" s="115" t="s">
        <v>2</v>
      </c>
      <c r="D10" s="17">
        <v>1131</v>
      </c>
      <c r="E10" s="69">
        <v>697</v>
      </c>
      <c r="F10" s="10">
        <v>124</v>
      </c>
      <c r="G10" s="10">
        <v>300</v>
      </c>
      <c r="H10" s="10">
        <v>322</v>
      </c>
      <c r="I10" s="10">
        <v>129</v>
      </c>
      <c r="J10" s="10">
        <v>73</v>
      </c>
      <c r="K10" s="10">
        <v>276</v>
      </c>
      <c r="L10" s="10">
        <v>80</v>
      </c>
      <c r="M10" s="10">
        <v>273</v>
      </c>
      <c r="N10" s="10">
        <v>116</v>
      </c>
      <c r="O10" s="10">
        <v>41</v>
      </c>
    </row>
    <row r="11" spans="2:15" ht="15.75" customHeight="1" x14ac:dyDescent="0.15">
      <c r="B11" s="116"/>
      <c r="C11" s="160"/>
      <c r="D11" s="33">
        <v>100</v>
      </c>
      <c r="E11" s="49">
        <v>61.6</v>
      </c>
      <c r="F11" s="35">
        <v>11</v>
      </c>
      <c r="G11" s="35">
        <v>26.5</v>
      </c>
      <c r="H11" s="35">
        <v>28.5</v>
      </c>
      <c r="I11" s="35">
        <v>11.4</v>
      </c>
      <c r="J11" s="35">
        <v>6.5</v>
      </c>
      <c r="K11" s="35">
        <v>24.4</v>
      </c>
      <c r="L11" s="35">
        <v>7.1</v>
      </c>
      <c r="M11" s="35">
        <v>24.1</v>
      </c>
      <c r="N11" s="35">
        <v>10.3</v>
      </c>
      <c r="O11" s="35">
        <v>3.6</v>
      </c>
    </row>
    <row r="12" spans="2:15" ht="15.75" customHeight="1" x14ac:dyDescent="0.15">
      <c r="B12" s="116"/>
      <c r="C12" s="158" t="s">
        <v>3</v>
      </c>
      <c r="D12" s="16">
        <v>3445</v>
      </c>
      <c r="E12" s="46">
        <v>2112</v>
      </c>
      <c r="F12" s="28">
        <v>276</v>
      </c>
      <c r="G12" s="28">
        <v>848</v>
      </c>
      <c r="H12" s="28">
        <v>882</v>
      </c>
      <c r="I12" s="28">
        <v>394</v>
      </c>
      <c r="J12" s="28">
        <v>187</v>
      </c>
      <c r="K12" s="28">
        <v>764</v>
      </c>
      <c r="L12" s="28">
        <v>189</v>
      </c>
      <c r="M12" s="28">
        <v>698</v>
      </c>
      <c r="N12" s="28">
        <v>364</v>
      </c>
      <c r="O12" s="28">
        <v>161</v>
      </c>
    </row>
    <row r="13" spans="2:15" ht="15.75" customHeight="1" x14ac:dyDescent="0.15">
      <c r="B13" s="118"/>
      <c r="C13" s="161"/>
      <c r="D13" s="18">
        <v>100</v>
      </c>
      <c r="E13" s="68">
        <v>61.3</v>
      </c>
      <c r="F13" s="11">
        <v>8</v>
      </c>
      <c r="G13" s="11">
        <v>24.6</v>
      </c>
      <c r="H13" s="11">
        <v>25.6</v>
      </c>
      <c r="I13" s="11">
        <v>11.4</v>
      </c>
      <c r="J13" s="11">
        <v>5.4</v>
      </c>
      <c r="K13" s="11">
        <v>22.2</v>
      </c>
      <c r="L13" s="11">
        <v>5.5</v>
      </c>
      <c r="M13" s="11">
        <v>20.3</v>
      </c>
      <c r="N13" s="11">
        <v>10.6</v>
      </c>
      <c r="O13" s="11">
        <v>4.7</v>
      </c>
    </row>
    <row r="14" spans="2:15" ht="15.75" customHeight="1" x14ac:dyDescent="0.15">
      <c r="B14" s="117" t="s">
        <v>4</v>
      </c>
      <c r="C14" s="115" t="s">
        <v>430</v>
      </c>
      <c r="D14" s="17">
        <v>122</v>
      </c>
      <c r="E14" s="69">
        <v>78</v>
      </c>
      <c r="F14" s="10">
        <v>12</v>
      </c>
      <c r="G14" s="10">
        <v>30</v>
      </c>
      <c r="H14" s="10">
        <v>25</v>
      </c>
      <c r="I14" s="10">
        <v>15</v>
      </c>
      <c r="J14" s="10">
        <v>5</v>
      </c>
      <c r="K14" s="10">
        <v>34</v>
      </c>
      <c r="L14" s="10">
        <v>11</v>
      </c>
      <c r="M14" s="10">
        <v>25</v>
      </c>
      <c r="N14" s="10">
        <v>15</v>
      </c>
      <c r="O14" s="10">
        <v>3</v>
      </c>
    </row>
    <row r="15" spans="2:15" ht="15.75" customHeight="1" x14ac:dyDescent="0.15">
      <c r="B15" s="116"/>
      <c r="C15" s="160"/>
      <c r="D15" s="33">
        <v>100</v>
      </c>
      <c r="E15" s="49">
        <v>63.9</v>
      </c>
      <c r="F15" s="35">
        <v>9.8000000000000007</v>
      </c>
      <c r="G15" s="35">
        <v>24.6</v>
      </c>
      <c r="H15" s="35">
        <v>20.5</v>
      </c>
      <c r="I15" s="35">
        <v>12.3</v>
      </c>
      <c r="J15" s="35">
        <v>4.0999999999999996</v>
      </c>
      <c r="K15" s="35">
        <v>27.9</v>
      </c>
      <c r="L15" s="35">
        <v>9</v>
      </c>
      <c r="M15" s="35">
        <v>20.5</v>
      </c>
      <c r="N15" s="35">
        <v>12.3</v>
      </c>
      <c r="O15" s="35">
        <v>2.5</v>
      </c>
    </row>
    <row r="16" spans="2:15" ht="15.75" customHeight="1" x14ac:dyDescent="0.15">
      <c r="B16" s="116"/>
      <c r="C16" s="158" t="s">
        <v>431</v>
      </c>
      <c r="D16" s="16">
        <v>156</v>
      </c>
      <c r="E16" s="46">
        <v>99</v>
      </c>
      <c r="F16" s="28">
        <v>15</v>
      </c>
      <c r="G16" s="28">
        <v>41</v>
      </c>
      <c r="H16" s="28">
        <v>34</v>
      </c>
      <c r="I16" s="28">
        <v>14</v>
      </c>
      <c r="J16" s="28">
        <v>3</v>
      </c>
      <c r="K16" s="28">
        <v>36</v>
      </c>
      <c r="L16" s="28">
        <v>13</v>
      </c>
      <c r="M16" s="28">
        <v>31</v>
      </c>
      <c r="N16" s="28">
        <v>15</v>
      </c>
      <c r="O16" s="28">
        <v>6</v>
      </c>
    </row>
    <row r="17" spans="2:15" ht="15.75" customHeight="1" x14ac:dyDescent="0.15">
      <c r="B17" s="116"/>
      <c r="C17" s="160"/>
      <c r="D17" s="33">
        <v>100</v>
      </c>
      <c r="E17" s="49">
        <v>63.5</v>
      </c>
      <c r="F17" s="35">
        <v>9.6</v>
      </c>
      <c r="G17" s="35">
        <v>26.3</v>
      </c>
      <c r="H17" s="35">
        <v>21.8</v>
      </c>
      <c r="I17" s="35">
        <v>9</v>
      </c>
      <c r="J17" s="35">
        <v>1.9</v>
      </c>
      <c r="K17" s="35">
        <v>23.1</v>
      </c>
      <c r="L17" s="35">
        <v>8.3000000000000007</v>
      </c>
      <c r="M17" s="35">
        <v>19.899999999999999</v>
      </c>
      <c r="N17" s="35">
        <v>9.6</v>
      </c>
      <c r="O17" s="35">
        <v>3.8</v>
      </c>
    </row>
    <row r="18" spans="2:15" ht="15.75" customHeight="1" x14ac:dyDescent="0.15">
      <c r="B18" s="116"/>
      <c r="C18" s="158" t="s">
        <v>432</v>
      </c>
      <c r="D18" s="16">
        <v>208</v>
      </c>
      <c r="E18" s="46">
        <v>122</v>
      </c>
      <c r="F18" s="28">
        <v>20</v>
      </c>
      <c r="G18" s="28">
        <v>61</v>
      </c>
      <c r="H18" s="28">
        <v>66</v>
      </c>
      <c r="I18" s="28">
        <v>25</v>
      </c>
      <c r="J18" s="28">
        <v>11</v>
      </c>
      <c r="K18" s="28">
        <v>58</v>
      </c>
      <c r="L18" s="28">
        <v>20</v>
      </c>
      <c r="M18" s="28">
        <v>31</v>
      </c>
      <c r="N18" s="28">
        <v>25</v>
      </c>
      <c r="O18" s="28">
        <v>12</v>
      </c>
    </row>
    <row r="19" spans="2:15" ht="15.75" customHeight="1" x14ac:dyDescent="0.15">
      <c r="B19" s="116"/>
      <c r="C19" s="160"/>
      <c r="D19" s="33">
        <v>100</v>
      </c>
      <c r="E19" s="49">
        <v>58.7</v>
      </c>
      <c r="F19" s="35">
        <v>9.6</v>
      </c>
      <c r="G19" s="35">
        <v>29.3</v>
      </c>
      <c r="H19" s="35">
        <v>31.7</v>
      </c>
      <c r="I19" s="35">
        <v>12</v>
      </c>
      <c r="J19" s="35">
        <v>5.3</v>
      </c>
      <c r="K19" s="35">
        <v>27.9</v>
      </c>
      <c r="L19" s="35">
        <v>9.6</v>
      </c>
      <c r="M19" s="35">
        <v>14.9</v>
      </c>
      <c r="N19" s="35">
        <v>12</v>
      </c>
      <c r="O19" s="35">
        <v>5.8</v>
      </c>
    </row>
    <row r="20" spans="2:15" ht="15.75" customHeight="1" x14ac:dyDescent="0.15">
      <c r="B20" s="116"/>
      <c r="C20" s="158" t="s">
        <v>433</v>
      </c>
      <c r="D20" s="16">
        <v>388</v>
      </c>
      <c r="E20" s="46">
        <v>225</v>
      </c>
      <c r="F20" s="28">
        <v>31</v>
      </c>
      <c r="G20" s="28">
        <v>91</v>
      </c>
      <c r="H20" s="28">
        <v>90</v>
      </c>
      <c r="I20" s="28">
        <v>51</v>
      </c>
      <c r="J20" s="28">
        <v>20</v>
      </c>
      <c r="K20" s="28">
        <v>85</v>
      </c>
      <c r="L20" s="28">
        <v>22</v>
      </c>
      <c r="M20" s="28">
        <v>79</v>
      </c>
      <c r="N20" s="28">
        <v>58</v>
      </c>
      <c r="O20" s="28">
        <v>21</v>
      </c>
    </row>
    <row r="21" spans="2:15" ht="15.75" customHeight="1" x14ac:dyDescent="0.15">
      <c r="B21" s="116"/>
      <c r="C21" s="160"/>
      <c r="D21" s="33">
        <v>100</v>
      </c>
      <c r="E21" s="49">
        <v>58</v>
      </c>
      <c r="F21" s="35">
        <v>8</v>
      </c>
      <c r="G21" s="35">
        <v>23.5</v>
      </c>
      <c r="H21" s="35">
        <v>23.2</v>
      </c>
      <c r="I21" s="35">
        <v>13.1</v>
      </c>
      <c r="J21" s="35">
        <v>5.2</v>
      </c>
      <c r="K21" s="35">
        <v>21.9</v>
      </c>
      <c r="L21" s="35">
        <v>5.7</v>
      </c>
      <c r="M21" s="35">
        <v>20.399999999999999</v>
      </c>
      <c r="N21" s="35">
        <v>14.9</v>
      </c>
      <c r="O21" s="35">
        <v>5.4</v>
      </c>
    </row>
    <row r="22" spans="2:15" ht="15.75" customHeight="1" x14ac:dyDescent="0.15">
      <c r="B22" s="116"/>
      <c r="C22" s="158" t="s">
        <v>434</v>
      </c>
      <c r="D22" s="16">
        <v>881</v>
      </c>
      <c r="E22" s="46">
        <v>500</v>
      </c>
      <c r="F22" s="28">
        <v>73</v>
      </c>
      <c r="G22" s="28">
        <v>197</v>
      </c>
      <c r="H22" s="28">
        <v>186</v>
      </c>
      <c r="I22" s="28">
        <v>89</v>
      </c>
      <c r="J22" s="28">
        <v>49</v>
      </c>
      <c r="K22" s="28">
        <v>180</v>
      </c>
      <c r="L22" s="28">
        <v>48</v>
      </c>
      <c r="M22" s="28">
        <v>196</v>
      </c>
      <c r="N22" s="28">
        <v>91</v>
      </c>
      <c r="O22" s="28">
        <v>41</v>
      </c>
    </row>
    <row r="23" spans="2:15" ht="15.75" customHeight="1" x14ac:dyDescent="0.15">
      <c r="B23" s="116"/>
      <c r="C23" s="159"/>
      <c r="D23" s="33">
        <v>100</v>
      </c>
      <c r="E23" s="49">
        <v>56.8</v>
      </c>
      <c r="F23" s="35">
        <v>8.3000000000000007</v>
      </c>
      <c r="G23" s="35">
        <v>22.4</v>
      </c>
      <c r="H23" s="35">
        <v>21.1</v>
      </c>
      <c r="I23" s="35">
        <v>10.1</v>
      </c>
      <c r="J23" s="35">
        <v>5.6</v>
      </c>
      <c r="K23" s="35">
        <v>20.399999999999999</v>
      </c>
      <c r="L23" s="35">
        <v>5.4</v>
      </c>
      <c r="M23" s="35">
        <v>22.2</v>
      </c>
      <c r="N23" s="35">
        <v>10.3</v>
      </c>
      <c r="O23" s="35">
        <v>4.7</v>
      </c>
    </row>
    <row r="24" spans="2:15" ht="15.75" customHeight="1" x14ac:dyDescent="0.15">
      <c r="B24" s="116"/>
      <c r="C24" s="160" t="s">
        <v>435</v>
      </c>
      <c r="D24" s="16">
        <v>1471</v>
      </c>
      <c r="E24" s="46">
        <v>879</v>
      </c>
      <c r="F24" s="28">
        <v>123</v>
      </c>
      <c r="G24" s="28">
        <v>371</v>
      </c>
      <c r="H24" s="28">
        <v>407</v>
      </c>
      <c r="I24" s="28">
        <v>177</v>
      </c>
      <c r="J24" s="28">
        <v>82</v>
      </c>
      <c r="K24" s="28">
        <v>318</v>
      </c>
      <c r="L24" s="28">
        <v>70</v>
      </c>
      <c r="M24" s="28">
        <v>329</v>
      </c>
      <c r="N24" s="28">
        <v>150</v>
      </c>
      <c r="O24" s="28">
        <v>71</v>
      </c>
    </row>
    <row r="25" spans="2:15" ht="15.75" customHeight="1" x14ac:dyDescent="0.15">
      <c r="B25" s="116"/>
      <c r="C25" s="160"/>
      <c r="D25" s="33">
        <v>100</v>
      </c>
      <c r="E25" s="49">
        <v>59.8</v>
      </c>
      <c r="F25" s="35">
        <v>8.4</v>
      </c>
      <c r="G25" s="35">
        <v>25.2</v>
      </c>
      <c r="H25" s="35">
        <v>27.7</v>
      </c>
      <c r="I25" s="35">
        <v>12</v>
      </c>
      <c r="J25" s="35">
        <v>5.6</v>
      </c>
      <c r="K25" s="35">
        <v>21.6</v>
      </c>
      <c r="L25" s="35">
        <v>4.8</v>
      </c>
      <c r="M25" s="35">
        <v>22.4</v>
      </c>
      <c r="N25" s="35">
        <v>10.199999999999999</v>
      </c>
      <c r="O25" s="35">
        <v>4.8</v>
      </c>
    </row>
    <row r="26" spans="2:15" ht="15.75" customHeight="1" x14ac:dyDescent="0.15">
      <c r="B26" s="116"/>
      <c r="C26" s="158" t="s">
        <v>436</v>
      </c>
      <c r="D26" s="16">
        <v>1304</v>
      </c>
      <c r="E26" s="46">
        <v>873</v>
      </c>
      <c r="F26" s="28">
        <v>123</v>
      </c>
      <c r="G26" s="28">
        <v>345</v>
      </c>
      <c r="H26" s="28">
        <v>384</v>
      </c>
      <c r="I26" s="28">
        <v>149</v>
      </c>
      <c r="J26" s="28">
        <v>89</v>
      </c>
      <c r="K26" s="28">
        <v>318</v>
      </c>
      <c r="L26" s="28">
        <v>82</v>
      </c>
      <c r="M26" s="28">
        <v>278</v>
      </c>
      <c r="N26" s="28">
        <v>121</v>
      </c>
      <c r="O26" s="28">
        <v>48</v>
      </c>
    </row>
    <row r="27" spans="2:15" ht="15.75" customHeight="1" x14ac:dyDescent="0.15">
      <c r="B27" s="118"/>
      <c r="C27" s="161"/>
      <c r="D27" s="18">
        <v>100</v>
      </c>
      <c r="E27" s="68">
        <v>66.900000000000006</v>
      </c>
      <c r="F27" s="11">
        <v>9.4</v>
      </c>
      <c r="G27" s="11">
        <v>26.5</v>
      </c>
      <c r="H27" s="11">
        <v>29.4</v>
      </c>
      <c r="I27" s="11">
        <v>11.4</v>
      </c>
      <c r="J27" s="11">
        <v>6.8</v>
      </c>
      <c r="K27" s="11">
        <v>24.4</v>
      </c>
      <c r="L27" s="11">
        <v>6.3</v>
      </c>
      <c r="M27" s="11">
        <v>21.3</v>
      </c>
      <c r="N27" s="11">
        <v>9.3000000000000007</v>
      </c>
      <c r="O27" s="11">
        <v>3.7</v>
      </c>
    </row>
    <row r="28" spans="2:15" ht="15.75" customHeight="1" x14ac:dyDescent="0.15">
      <c r="B28" s="117" t="s">
        <v>478</v>
      </c>
      <c r="C28" s="115" t="s">
        <v>18</v>
      </c>
      <c r="D28" s="17">
        <v>545</v>
      </c>
      <c r="E28" s="69">
        <v>250</v>
      </c>
      <c r="F28" s="10">
        <v>32</v>
      </c>
      <c r="G28" s="10">
        <v>126</v>
      </c>
      <c r="H28" s="10">
        <v>68</v>
      </c>
      <c r="I28" s="10">
        <v>57</v>
      </c>
      <c r="J28" s="10">
        <v>14</v>
      </c>
      <c r="K28" s="10">
        <v>49</v>
      </c>
      <c r="L28" s="10">
        <v>14</v>
      </c>
      <c r="M28" s="10">
        <v>127</v>
      </c>
      <c r="N28" s="10">
        <v>96</v>
      </c>
      <c r="O28" s="10">
        <v>45</v>
      </c>
    </row>
    <row r="29" spans="2:15" ht="15.75" customHeight="1" x14ac:dyDescent="0.15">
      <c r="B29" s="116"/>
      <c r="C29" s="159"/>
      <c r="D29" s="33">
        <v>100</v>
      </c>
      <c r="E29" s="49">
        <v>45.9</v>
      </c>
      <c r="F29" s="35">
        <v>5.9</v>
      </c>
      <c r="G29" s="35">
        <v>23.1</v>
      </c>
      <c r="H29" s="35">
        <v>12.5</v>
      </c>
      <c r="I29" s="35">
        <v>10.5</v>
      </c>
      <c r="J29" s="35">
        <v>2.6</v>
      </c>
      <c r="K29" s="35">
        <v>9</v>
      </c>
      <c r="L29" s="35">
        <v>2.6</v>
      </c>
      <c r="M29" s="35">
        <v>23.3</v>
      </c>
      <c r="N29" s="35">
        <v>17.600000000000001</v>
      </c>
      <c r="O29" s="35">
        <v>8.3000000000000007</v>
      </c>
    </row>
    <row r="30" spans="2:15" ht="15.75" customHeight="1" x14ac:dyDescent="0.15">
      <c r="B30" s="116"/>
      <c r="C30" s="158" t="s">
        <v>19</v>
      </c>
      <c r="D30" s="16">
        <v>758</v>
      </c>
      <c r="E30" s="46">
        <v>368</v>
      </c>
      <c r="F30" s="28">
        <v>36</v>
      </c>
      <c r="G30" s="28">
        <v>158</v>
      </c>
      <c r="H30" s="28">
        <v>118</v>
      </c>
      <c r="I30" s="28">
        <v>81</v>
      </c>
      <c r="J30" s="28">
        <v>42</v>
      </c>
      <c r="K30" s="28">
        <v>99</v>
      </c>
      <c r="L30" s="28">
        <v>25</v>
      </c>
      <c r="M30" s="28">
        <v>137</v>
      </c>
      <c r="N30" s="28">
        <v>133</v>
      </c>
      <c r="O30" s="28">
        <v>50</v>
      </c>
    </row>
    <row r="31" spans="2:15" ht="15.75" customHeight="1" x14ac:dyDescent="0.15">
      <c r="B31" s="116"/>
      <c r="C31" s="159"/>
      <c r="D31" s="33">
        <v>100</v>
      </c>
      <c r="E31" s="49">
        <v>48.5</v>
      </c>
      <c r="F31" s="35">
        <v>4.7</v>
      </c>
      <c r="G31" s="35">
        <v>20.8</v>
      </c>
      <c r="H31" s="35">
        <v>15.6</v>
      </c>
      <c r="I31" s="35">
        <v>10.7</v>
      </c>
      <c r="J31" s="35">
        <v>5.5</v>
      </c>
      <c r="K31" s="35">
        <v>13.1</v>
      </c>
      <c r="L31" s="35">
        <v>3.3</v>
      </c>
      <c r="M31" s="35">
        <v>18.100000000000001</v>
      </c>
      <c r="N31" s="35">
        <v>17.5</v>
      </c>
      <c r="O31" s="35">
        <v>6.6</v>
      </c>
    </row>
    <row r="32" spans="2:15" ht="15.75" customHeight="1" x14ac:dyDescent="0.15">
      <c r="B32" s="116"/>
      <c r="C32" s="160" t="s">
        <v>20</v>
      </c>
      <c r="D32" s="16">
        <v>1303</v>
      </c>
      <c r="E32" s="46">
        <v>838</v>
      </c>
      <c r="F32" s="28">
        <v>90</v>
      </c>
      <c r="G32" s="28">
        <v>324</v>
      </c>
      <c r="H32" s="28">
        <v>352</v>
      </c>
      <c r="I32" s="28">
        <v>157</v>
      </c>
      <c r="J32" s="28">
        <v>75</v>
      </c>
      <c r="K32" s="28">
        <v>306</v>
      </c>
      <c r="L32" s="28">
        <v>68</v>
      </c>
      <c r="M32" s="28">
        <v>266</v>
      </c>
      <c r="N32" s="28">
        <v>120</v>
      </c>
      <c r="O32" s="28">
        <v>44</v>
      </c>
    </row>
    <row r="33" spans="2:15" ht="15.75" customHeight="1" x14ac:dyDescent="0.15">
      <c r="B33" s="116"/>
      <c r="C33" s="160"/>
      <c r="D33" s="33">
        <v>100</v>
      </c>
      <c r="E33" s="49">
        <v>64.3</v>
      </c>
      <c r="F33" s="35">
        <v>6.9</v>
      </c>
      <c r="G33" s="35">
        <v>24.9</v>
      </c>
      <c r="H33" s="35">
        <v>27</v>
      </c>
      <c r="I33" s="35">
        <v>12</v>
      </c>
      <c r="J33" s="35">
        <v>5.8</v>
      </c>
      <c r="K33" s="35">
        <v>23.5</v>
      </c>
      <c r="L33" s="35">
        <v>5.2</v>
      </c>
      <c r="M33" s="35">
        <v>20.399999999999999</v>
      </c>
      <c r="N33" s="35">
        <v>9.1999999999999993</v>
      </c>
      <c r="O33" s="35">
        <v>3.4</v>
      </c>
    </row>
    <row r="34" spans="2:15" ht="15.75" customHeight="1" x14ac:dyDescent="0.15">
      <c r="B34" s="116"/>
      <c r="C34" s="158" t="s">
        <v>21</v>
      </c>
      <c r="D34" s="16">
        <v>1008</v>
      </c>
      <c r="E34" s="46">
        <v>685</v>
      </c>
      <c r="F34" s="28">
        <v>89</v>
      </c>
      <c r="G34" s="28">
        <v>258</v>
      </c>
      <c r="H34" s="28">
        <v>307</v>
      </c>
      <c r="I34" s="28">
        <v>111</v>
      </c>
      <c r="J34" s="28">
        <v>61</v>
      </c>
      <c r="K34" s="28">
        <v>272</v>
      </c>
      <c r="L34" s="28">
        <v>60</v>
      </c>
      <c r="M34" s="28">
        <v>222</v>
      </c>
      <c r="N34" s="28">
        <v>73</v>
      </c>
      <c r="O34" s="28">
        <v>33</v>
      </c>
    </row>
    <row r="35" spans="2:15" ht="15.75" customHeight="1" x14ac:dyDescent="0.15">
      <c r="B35" s="116"/>
      <c r="C35" s="160"/>
      <c r="D35" s="33">
        <v>100</v>
      </c>
      <c r="E35" s="49">
        <v>68</v>
      </c>
      <c r="F35" s="35">
        <v>8.8000000000000007</v>
      </c>
      <c r="G35" s="35">
        <v>25.6</v>
      </c>
      <c r="H35" s="35">
        <v>30.5</v>
      </c>
      <c r="I35" s="35">
        <v>11</v>
      </c>
      <c r="J35" s="35">
        <v>6.1</v>
      </c>
      <c r="K35" s="35">
        <v>27</v>
      </c>
      <c r="L35" s="35">
        <v>6</v>
      </c>
      <c r="M35" s="35">
        <v>22</v>
      </c>
      <c r="N35" s="35">
        <v>7.2</v>
      </c>
      <c r="O35" s="35">
        <v>3.3</v>
      </c>
    </row>
    <row r="36" spans="2:15" ht="15.75" customHeight="1" x14ac:dyDescent="0.15">
      <c r="B36" s="116"/>
      <c r="C36" s="158" t="s">
        <v>22</v>
      </c>
      <c r="D36" s="16">
        <v>503</v>
      </c>
      <c r="E36" s="46">
        <v>357</v>
      </c>
      <c r="F36" s="28">
        <v>75</v>
      </c>
      <c r="G36" s="28">
        <v>155</v>
      </c>
      <c r="H36" s="28">
        <v>186</v>
      </c>
      <c r="I36" s="28">
        <v>56</v>
      </c>
      <c r="J36" s="28">
        <v>39</v>
      </c>
      <c r="K36" s="28">
        <v>165</v>
      </c>
      <c r="L36" s="28">
        <v>47</v>
      </c>
      <c r="M36" s="28">
        <v>114</v>
      </c>
      <c r="N36" s="28">
        <v>31</v>
      </c>
      <c r="O36" s="28">
        <v>14</v>
      </c>
    </row>
    <row r="37" spans="2:15" ht="15.75" customHeight="1" x14ac:dyDescent="0.15">
      <c r="B37" s="116"/>
      <c r="C37" s="159"/>
      <c r="D37" s="33">
        <v>100</v>
      </c>
      <c r="E37" s="49">
        <v>71</v>
      </c>
      <c r="F37" s="35">
        <v>14.9</v>
      </c>
      <c r="G37" s="35">
        <v>30.8</v>
      </c>
      <c r="H37" s="35">
        <v>37</v>
      </c>
      <c r="I37" s="35">
        <v>11.1</v>
      </c>
      <c r="J37" s="35">
        <v>7.8</v>
      </c>
      <c r="K37" s="35">
        <v>32.799999999999997</v>
      </c>
      <c r="L37" s="35">
        <v>9.3000000000000007</v>
      </c>
      <c r="M37" s="35">
        <v>22.7</v>
      </c>
      <c r="N37" s="35">
        <v>6.2</v>
      </c>
      <c r="O37" s="35">
        <v>2.8</v>
      </c>
    </row>
    <row r="38" spans="2:15" ht="15.75" customHeight="1" x14ac:dyDescent="0.15">
      <c r="B38" s="116"/>
      <c r="C38" s="158" t="s">
        <v>23</v>
      </c>
      <c r="D38" s="16">
        <v>311</v>
      </c>
      <c r="E38" s="46">
        <v>222</v>
      </c>
      <c r="F38" s="28">
        <v>52</v>
      </c>
      <c r="G38" s="28">
        <v>88</v>
      </c>
      <c r="H38" s="28">
        <v>125</v>
      </c>
      <c r="I38" s="28">
        <v>42</v>
      </c>
      <c r="J38" s="28">
        <v>21</v>
      </c>
      <c r="K38" s="28">
        <v>106</v>
      </c>
      <c r="L38" s="28">
        <v>35</v>
      </c>
      <c r="M38" s="28">
        <v>83</v>
      </c>
      <c r="N38" s="28">
        <v>15</v>
      </c>
      <c r="O38" s="28">
        <v>10</v>
      </c>
    </row>
    <row r="39" spans="2:15" ht="15.75" customHeight="1" x14ac:dyDescent="0.15">
      <c r="B39" s="116"/>
      <c r="C39" s="159"/>
      <c r="D39" s="33">
        <v>100</v>
      </c>
      <c r="E39" s="49">
        <v>71.400000000000006</v>
      </c>
      <c r="F39" s="35">
        <v>16.7</v>
      </c>
      <c r="G39" s="35">
        <v>28.3</v>
      </c>
      <c r="H39" s="35">
        <v>40.200000000000003</v>
      </c>
      <c r="I39" s="35">
        <v>13.5</v>
      </c>
      <c r="J39" s="35">
        <v>6.8</v>
      </c>
      <c r="K39" s="35">
        <v>34.1</v>
      </c>
      <c r="L39" s="35">
        <v>11.3</v>
      </c>
      <c r="M39" s="35">
        <v>26.7</v>
      </c>
      <c r="N39" s="35">
        <v>4.8</v>
      </c>
      <c r="O39" s="35">
        <v>3.2</v>
      </c>
    </row>
    <row r="40" spans="2:15" ht="15.75" customHeight="1" x14ac:dyDescent="0.15">
      <c r="B40" s="116"/>
      <c r="C40" s="160" t="s">
        <v>24</v>
      </c>
      <c r="D40" s="16">
        <v>127</v>
      </c>
      <c r="E40" s="46">
        <v>83</v>
      </c>
      <c r="F40" s="28">
        <v>26</v>
      </c>
      <c r="G40" s="28">
        <v>37</v>
      </c>
      <c r="H40" s="28">
        <v>42</v>
      </c>
      <c r="I40" s="28">
        <v>14</v>
      </c>
      <c r="J40" s="28">
        <v>8</v>
      </c>
      <c r="K40" s="28">
        <v>38</v>
      </c>
      <c r="L40" s="28">
        <v>21</v>
      </c>
      <c r="M40" s="28">
        <v>21</v>
      </c>
      <c r="N40" s="28">
        <v>11</v>
      </c>
      <c r="O40" s="28">
        <v>2</v>
      </c>
    </row>
    <row r="41" spans="2:15" ht="15.75" customHeight="1" x14ac:dyDescent="0.15">
      <c r="B41" s="118"/>
      <c r="C41" s="161"/>
      <c r="D41" s="18">
        <v>100</v>
      </c>
      <c r="E41" s="68">
        <v>65.400000000000006</v>
      </c>
      <c r="F41" s="11">
        <v>20.5</v>
      </c>
      <c r="G41" s="11">
        <v>29.1</v>
      </c>
      <c r="H41" s="11">
        <v>33.1</v>
      </c>
      <c r="I41" s="11">
        <v>11</v>
      </c>
      <c r="J41" s="11">
        <v>6.3</v>
      </c>
      <c r="K41" s="11">
        <v>29.9</v>
      </c>
      <c r="L41" s="11">
        <v>16.5</v>
      </c>
      <c r="M41" s="11">
        <v>16.5</v>
      </c>
      <c r="N41" s="11">
        <v>8.6999999999999993</v>
      </c>
      <c r="O41" s="11">
        <v>1.6</v>
      </c>
    </row>
    <row r="42" spans="2:15" ht="15.75" customHeight="1" x14ac:dyDescent="0.15">
      <c r="B42" s="117" t="s">
        <v>854</v>
      </c>
      <c r="C42" s="115" t="s">
        <v>858</v>
      </c>
      <c r="D42" s="17">
        <v>546</v>
      </c>
      <c r="E42" s="69">
        <v>294</v>
      </c>
      <c r="F42" s="10">
        <v>43</v>
      </c>
      <c r="G42" s="10">
        <v>128</v>
      </c>
      <c r="H42" s="10">
        <v>114</v>
      </c>
      <c r="I42" s="10">
        <v>61</v>
      </c>
      <c r="J42" s="10">
        <v>26</v>
      </c>
      <c r="K42" s="10">
        <v>99</v>
      </c>
      <c r="L42" s="10">
        <v>34</v>
      </c>
      <c r="M42" s="10">
        <v>91</v>
      </c>
      <c r="N42" s="10">
        <v>76</v>
      </c>
      <c r="O42" s="10">
        <v>23</v>
      </c>
    </row>
    <row r="43" spans="2:15" ht="15.75" customHeight="1" x14ac:dyDescent="0.15">
      <c r="B43" s="116"/>
      <c r="C43" s="159"/>
      <c r="D43" s="33">
        <v>100</v>
      </c>
      <c r="E43" s="49">
        <v>53.8</v>
      </c>
      <c r="F43" s="35">
        <v>7.9</v>
      </c>
      <c r="G43" s="35">
        <v>23.4</v>
      </c>
      <c r="H43" s="35">
        <v>20.9</v>
      </c>
      <c r="I43" s="35">
        <v>11.2</v>
      </c>
      <c r="J43" s="35">
        <v>4.8</v>
      </c>
      <c r="K43" s="35">
        <v>18.100000000000001</v>
      </c>
      <c r="L43" s="35">
        <v>6.2</v>
      </c>
      <c r="M43" s="35">
        <v>16.7</v>
      </c>
      <c r="N43" s="35">
        <v>13.9</v>
      </c>
      <c r="O43" s="35">
        <v>4.2</v>
      </c>
    </row>
    <row r="44" spans="2:15" ht="15.75" customHeight="1" x14ac:dyDescent="0.15">
      <c r="B44" s="116"/>
      <c r="C44" s="167" t="s">
        <v>181</v>
      </c>
      <c r="D44" s="16">
        <v>2349</v>
      </c>
      <c r="E44" s="46">
        <v>1476</v>
      </c>
      <c r="F44" s="28">
        <v>181</v>
      </c>
      <c r="G44" s="28">
        <v>596</v>
      </c>
      <c r="H44" s="28">
        <v>632</v>
      </c>
      <c r="I44" s="28">
        <v>273</v>
      </c>
      <c r="J44" s="28">
        <v>130</v>
      </c>
      <c r="K44" s="28">
        <v>567</v>
      </c>
      <c r="L44" s="28">
        <v>155</v>
      </c>
      <c r="M44" s="28">
        <v>488</v>
      </c>
      <c r="N44" s="28">
        <v>218</v>
      </c>
      <c r="O44" s="28">
        <v>86</v>
      </c>
    </row>
    <row r="45" spans="2:15" ht="15.75" customHeight="1" x14ac:dyDescent="0.15">
      <c r="B45" s="116"/>
      <c r="C45" s="168"/>
      <c r="D45" s="33">
        <v>100</v>
      </c>
      <c r="E45" s="49">
        <v>62.8</v>
      </c>
      <c r="F45" s="35">
        <v>7.7</v>
      </c>
      <c r="G45" s="35">
        <v>25.4</v>
      </c>
      <c r="H45" s="35">
        <v>26.9</v>
      </c>
      <c r="I45" s="35">
        <v>11.6</v>
      </c>
      <c r="J45" s="35">
        <v>5.5</v>
      </c>
      <c r="K45" s="35">
        <v>24.1</v>
      </c>
      <c r="L45" s="35">
        <v>6.6</v>
      </c>
      <c r="M45" s="35">
        <v>20.8</v>
      </c>
      <c r="N45" s="35">
        <v>9.3000000000000007</v>
      </c>
      <c r="O45" s="35">
        <v>3.7</v>
      </c>
    </row>
    <row r="46" spans="2:15" ht="15.75" customHeight="1" x14ac:dyDescent="0.15">
      <c r="B46" s="116"/>
      <c r="C46" s="169" t="s">
        <v>852</v>
      </c>
      <c r="D46" s="16">
        <v>459</v>
      </c>
      <c r="E46" s="46">
        <v>285</v>
      </c>
      <c r="F46" s="28">
        <v>33</v>
      </c>
      <c r="G46" s="28">
        <v>108</v>
      </c>
      <c r="H46" s="28">
        <v>115</v>
      </c>
      <c r="I46" s="28">
        <v>51</v>
      </c>
      <c r="J46" s="28">
        <v>26</v>
      </c>
      <c r="K46" s="28">
        <v>89</v>
      </c>
      <c r="L46" s="28">
        <v>28</v>
      </c>
      <c r="M46" s="28">
        <v>113</v>
      </c>
      <c r="N46" s="28">
        <v>46</v>
      </c>
      <c r="O46" s="28">
        <v>20</v>
      </c>
    </row>
    <row r="47" spans="2:15" ht="15.75" customHeight="1" x14ac:dyDescent="0.15">
      <c r="B47" s="116"/>
      <c r="C47" s="169"/>
      <c r="D47" s="33">
        <v>100</v>
      </c>
      <c r="E47" s="49">
        <v>62.1</v>
      </c>
      <c r="F47" s="35">
        <v>7.2</v>
      </c>
      <c r="G47" s="35">
        <v>23.5</v>
      </c>
      <c r="H47" s="35">
        <v>25.1</v>
      </c>
      <c r="I47" s="35">
        <v>11.1</v>
      </c>
      <c r="J47" s="35">
        <v>5.7</v>
      </c>
      <c r="K47" s="35">
        <v>19.399999999999999</v>
      </c>
      <c r="L47" s="35">
        <v>6.1</v>
      </c>
      <c r="M47" s="35">
        <v>24.6</v>
      </c>
      <c r="N47" s="35">
        <v>10</v>
      </c>
      <c r="O47" s="35">
        <v>4.4000000000000004</v>
      </c>
    </row>
    <row r="48" spans="2:15" ht="15.75" customHeight="1" x14ac:dyDescent="0.15">
      <c r="B48" s="116"/>
      <c r="C48" s="158" t="s">
        <v>43</v>
      </c>
      <c r="D48" s="16">
        <v>796</v>
      </c>
      <c r="E48" s="46">
        <v>528</v>
      </c>
      <c r="F48" s="28">
        <v>99</v>
      </c>
      <c r="G48" s="28">
        <v>214</v>
      </c>
      <c r="H48" s="28">
        <v>239</v>
      </c>
      <c r="I48" s="28">
        <v>92</v>
      </c>
      <c r="J48" s="28">
        <v>61</v>
      </c>
      <c r="K48" s="28">
        <v>195</v>
      </c>
      <c r="L48" s="28">
        <v>31</v>
      </c>
      <c r="M48" s="28">
        <v>197</v>
      </c>
      <c r="N48" s="28">
        <v>63</v>
      </c>
      <c r="O48" s="28">
        <v>30</v>
      </c>
    </row>
    <row r="49" spans="2:15" ht="15.75" customHeight="1" x14ac:dyDescent="0.15">
      <c r="B49" s="116"/>
      <c r="C49" s="160"/>
      <c r="D49" s="33">
        <v>100</v>
      </c>
      <c r="E49" s="49">
        <v>66.3</v>
      </c>
      <c r="F49" s="35">
        <v>12.4</v>
      </c>
      <c r="G49" s="35">
        <v>26.9</v>
      </c>
      <c r="H49" s="35">
        <v>30</v>
      </c>
      <c r="I49" s="35">
        <v>11.6</v>
      </c>
      <c r="J49" s="35">
        <v>7.7</v>
      </c>
      <c r="K49" s="35">
        <v>24.5</v>
      </c>
      <c r="L49" s="35">
        <v>3.9</v>
      </c>
      <c r="M49" s="35">
        <v>24.7</v>
      </c>
      <c r="N49" s="35">
        <v>7.9</v>
      </c>
      <c r="O49" s="35">
        <v>3.8</v>
      </c>
    </row>
    <row r="50" spans="2:15" ht="15.75" customHeight="1" x14ac:dyDescent="0.15">
      <c r="B50" s="116"/>
      <c r="C50" s="158" t="s">
        <v>44</v>
      </c>
      <c r="D50" s="16">
        <v>221</v>
      </c>
      <c r="E50" s="46">
        <v>102</v>
      </c>
      <c r="F50" s="28">
        <v>18</v>
      </c>
      <c r="G50" s="28">
        <v>49</v>
      </c>
      <c r="H50" s="28">
        <v>53</v>
      </c>
      <c r="I50" s="28">
        <v>19</v>
      </c>
      <c r="J50" s="28">
        <v>7</v>
      </c>
      <c r="K50" s="28">
        <v>36</v>
      </c>
      <c r="L50" s="28">
        <v>7</v>
      </c>
      <c r="M50" s="28">
        <v>41</v>
      </c>
      <c r="N50" s="28">
        <v>60</v>
      </c>
      <c r="O50" s="28">
        <v>12</v>
      </c>
    </row>
    <row r="51" spans="2:15" ht="15.75" customHeight="1" x14ac:dyDescent="0.15">
      <c r="B51" s="118"/>
      <c r="C51" s="161"/>
      <c r="D51" s="18">
        <v>100</v>
      </c>
      <c r="E51" s="68">
        <v>46.2</v>
      </c>
      <c r="F51" s="11">
        <v>8.1</v>
      </c>
      <c r="G51" s="11">
        <v>22.2</v>
      </c>
      <c r="H51" s="11">
        <v>24</v>
      </c>
      <c r="I51" s="11">
        <v>8.6</v>
      </c>
      <c r="J51" s="11">
        <v>3.2</v>
      </c>
      <c r="K51" s="11">
        <v>16.3</v>
      </c>
      <c r="L51" s="11">
        <v>3.2</v>
      </c>
      <c r="M51" s="11">
        <v>18.600000000000001</v>
      </c>
      <c r="N51" s="11">
        <v>27.1</v>
      </c>
      <c r="O51" s="11">
        <v>5.4</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O9">
    <cfRule type="top10" dxfId="230" priority="1991" rank="1"/>
  </conditionalFormatting>
  <conditionalFormatting sqref="E51:O51">
    <cfRule type="top10" dxfId="229" priority="1992" rank="1"/>
  </conditionalFormatting>
  <conditionalFormatting sqref="E11:O11">
    <cfRule type="top10" dxfId="228" priority="1993" rank="1"/>
  </conditionalFormatting>
  <conditionalFormatting sqref="E13:O13">
    <cfRule type="top10" dxfId="227" priority="1994" rank="1"/>
  </conditionalFormatting>
  <conditionalFormatting sqref="E15:O15">
    <cfRule type="top10" dxfId="226" priority="1995" rank="1"/>
  </conditionalFormatting>
  <conditionalFormatting sqref="E17:O17">
    <cfRule type="top10" dxfId="225" priority="1996" rank="1"/>
  </conditionalFormatting>
  <conditionalFormatting sqref="E19:O19">
    <cfRule type="top10" dxfId="224" priority="1997" rank="1"/>
  </conditionalFormatting>
  <conditionalFormatting sqref="E21:O21">
    <cfRule type="top10" dxfId="223" priority="1998" rank="1"/>
  </conditionalFormatting>
  <conditionalFormatting sqref="E23:O23">
    <cfRule type="top10" dxfId="222" priority="1999" rank="1"/>
  </conditionalFormatting>
  <conditionalFormatting sqref="E25:O25">
    <cfRule type="top10" dxfId="221" priority="2000" rank="1"/>
  </conditionalFormatting>
  <conditionalFormatting sqref="E27:O27">
    <cfRule type="top10" dxfId="220" priority="2001" rank="1"/>
  </conditionalFormatting>
  <conditionalFormatting sqref="E29:O29">
    <cfRule type="top10" dxfId="219" priority="2002" rank="1"/>
  </conditionalFormatting>
  <conditionalFormatting sqref="E31:O31">
    <cfRule type="top10" dxfId="218" priority="2003" rank="1"/>
  </conditionalFormatting>
  <conditionalFormatting sqref="E33:O33">
    <cfRule type="top10" dxfId="217" priority="2004" rank="1"/>
  </conditionalFormatting>
  <conditionalFormatting sqref="E35:O35">
    <cfRule type="top10" dxfId="216" priority="2005" rank="1"/>
  </conditionalFormatting>
  <conditionalFormatting sqref="E37:O37">
    <cfRule type="top10" dxfId="215" priority="2006" rank="1"/>
  </conditionalFormatting>
  <conditionalFormatting sqref="E39:O39">
    <cfRule type="top10" dxfId="214" priority="2007" rank="1"/>
  </conditionalFormatting>
  <conditionalFormatting sqref="E41:O41">
    <cfRule type="top10" dxfId="213" priority="2008" rank="1"/>
  </conditionalFormatting>
  <conditionalFormatting sqref="E43:O43">
    <cfRule type="top10" dxfId="212" priority="2009" rank="1"/>
  </conditionalFormatting>
  <conditionalFormatting sqref="E45:O45">
    <cfRule type="top10" dxfId="211" priority="2010" rank="1"/>
  </conditionalFormatting>
  <conditionalFormatting sqref="E47:O47">
    <cfRule type="top10" dxfId="210" priority="2011" rank="1"/>
  </conditionalFormatting>
  <conditionalFormatting sqref="E49:O49">
    <cfRule type="top10" dxfId="209" priority="2012" rank="1"/>
  </conditionalFormatting>
  <pageMargins left="0.7" right="0.7" top="0.75" bottom="0.75" header="0.3" footer="0.3"/>
  <pageSetup paperSize="9" scale="59" orientation="landscape" r:id="rId1"/>
  <headerFooter>
    <oddFooter>&amp;C&amp;P</oddFooter>
  </headerFooter>
</worksheet>
</file>

<file path=xl/worksheets/sheet2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51"/>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880</v>
      </c>
    </row>
    <row r="3" spans="2:15" ht="15.75" customHeight="1" x14ac:dyDescent="0.15">
      <c r="B3" s="1" t="s">
        <v>786</v>
      </c>
    </row>
    <row r="4" spans="2:15" ht="15.75" customHeight="1" x14ac:dyDescent="0.15">
      <c r="B4" s="1" t="s">
        <v>806</v>
      </c>
    </row>
    <row r="5" spans="2:15" ht="15.75" customHeight="1" x14ac:dyDescent="0.15">
      <c r="B5" s="1" t="s">
        <v>885</v>
      </c>
    </row>
    <row r="6" spans="2:15" ht="4.5" customHeight="1" x14ac:dyDescent="0.15">
      <c r="B6" s="12"/>
      <c r="C6" s="6"/>
      <c r="D6" s="15"/>
      <c r="E6" s="73"/>
      <c r="F6" s="13"/>
      <c r="G6" s="13"/>
      <c r="H6" s="13"/>
      <c r="I6" s="13"/>
      <c r="J6" s="13"/>
      <c r="K6" s="13"/>
      <c r="L6" s="13"/>
      <c r="M6" s="13"/>
      <c r="N6" s="13"/>
      <c r="O6" s="13"/>
    </row>
    <row r="7" spans="2:15" s="2" customFormat="1" ht="118.5" customHeight="1" thickBot="1" x14ac:dyDescent="0.2">
      <c r="B7" s="25"/>
      <c r="C7" s="5" t="s">
        <v>427</v>
      </c>
      <c r="D7" s="19" t="s">
        <v>52</v>
      </c>
      <c r="E7" s="22" t="s">
        <v>876</v>
      </c>
      <c r="F7" s="23" t="s">
        <v>88</v>
      </c>
      <c r="G7" s="23" t="s">
        <v>89</v>
      </c>
      <c r="H7" s="23" t="s">
        <v>1296</v>
      </c>
      <c r="I7" s="23" t="s">
        <v>90</v>
      </c>
      <c r="J7" s="23" t="s">
        <v>32</v>
      </c>
      <c r="K7" s="23" t="s">
        <v>91</v>
      </c>
      <c r="L7" s="23" t="s">
        <v>33</v>
      </c>
      <c r="M7" s="23" t="s">
        <v>92</v>
      </c>
      <c r="N7" s="23" t="s">
        <v>44</v>
      </c>
      <c r="O7" s="23" t="s">
        <v>53</v>
      </c>
    </row>
    <row r="8" spans="2:15" ht="15.75" customHeight="1" thickTop="1" x14ac:dyDescent="0.15">
      <c r="B8" s="108" t="s">
        <v>428</v>
      </c>
      <c r="C8" s="109"/>
      <c r="D8" s="16">
        <v>702</v>
      </c>
      <c r="E8" s="46">
        <v>126</v>
      </c>
      <c r="F8" s="28">
        <v>7</v>
      </c>
      <c r="G8" s="28">
        <v>32</v>
      </c>
      <c r="H8" s="28">
        <v>85</v>
      </c>
      <c r="I8" s="28">
        <v>108</v>
      </c>
      <c r="J8" s="28">
        <v>141</v>
      </c>
      <c r="K8" s="28">
        <v>69</v>
      </c>
      <c r="L8" s="28">
        <v>26</v>
      </c>
      <c r="M8" s="28">
        <v>74</v>
      </c>
      <c r="N8" s="28">
        <v>95</v>
      </c>
      <c r="O8" s="28">
        <v>181</v>
      </c>
    </row>
    <row r="9" spans="2:15" ht="15.75" customHeight="1" x14ac:dyDescent="0.15">
      <c r="B9" s="110"/>
      <c r="C9" s="109"/>
      <c r="D9" s="71">
        <v>100</v>
      </c>
      <c r="E9" s="70">
        <v>17.899999999999999</v>
      </c>
      <c r="F9" s="36">
        <v>1</v>
      </c>
      <c r="G9" s="36">
        <v>4.5999999999999996</v>
      </c>
      <c r="H9" s="36">
        <v>12.1</v>
      </c>
      <c r="I9" s="36">
        <v>15.4</v>
      </c>
      <c r="J9" s="36">
        <v>20.100000000000001</v>
      </c>
      <c r="K9" s="36">
        <v>9.8000000000000007</v>
      </c>
      <c r="L9" s="36">
        <v>3.7</v>
      </c>
      <c r="M9" s="36">
        <v>10.5</v>
      </c>
      <c r="N9" s="36">
        <v>13.5</v>
      </c>
      <c r="O9" s="36">
        <v>25.8</v>
      </c>
    </row>
    <row r="10" spans="2:15" ht="15.75" customHeight="1" x14ac:dyDescent="0.15">
      <c r="B10" s="117" t="s">
        <v>429</v>
      </c>
      <c r="C10" s="115" t="s">
        <v>2</v>
      </c>
      <c r="D10" s="17">
        <v>191</v>
      </c>
      <c r="E10" s="69">
        <v>38</v>
      </c>
      <c r="F10" s="10">
        <v>1</v>
      </c>
      <c r="G10" s="10">
        <v>9</v>
      </c>
      <c r="H10" s="10">
        <v>21</v>
      </c>
      <c r="I10" s="10">
        <v>33</v>
      </c>
      <c r="J10" s="10">
        <v>45</v>
      </c>
      <c r="K10" s="10">
        <v>21</v>
      </c>
      <c r="L10" s="10">
        <v>8</v>
      </c>
      <c r="M10" s="10">
        <v>21</v>
      </c>
      <c r="N10" s="10">
        <v>24</v>
      </c>
      <c r="O10" s="10">
        <v>46</v>
      </c>
    </row>
    <row r="11" spans="2:15" ht="15.75" customHeight="1" x14ac:dyDescent="0.15">
      <c r="B11" s="116"/>
      <c r="C11" s="160"/>
      <c r="D11" s="33">
        <v>100</v>
      </c>
      <c r="E11" s="49">
        <v>19.899999999999999</v>
      </c>
      <c r="F11" s="35">
        <v>0.5</v>
      </c>
      <c r="G11" s="35">
        <v>4.7</v>
      </c>
      <c r="H11" s="35">
        <v>11</v>
      </c>
      <c r="I11" s="35">
        <v>17.3</v>
      </c>
      <c r="J11" s="35">
        <v>23.6</v>
      </c>
      <c r="K11" s="35">
        <v>11</v>
      </c>
      <c r="L11" s="35">
        <v>4.2</v>
      </c>
      <c r="M11" s="35">
        <v>11</v>
      </c>
      <c r="N11" s="35">
        <v>12.6</v>
      </c>
      <c r="O11" s="35">
        <v>24.1</v>
      </c>
    </row>
    <row r="12" spans="2:15" ht="15.75" customHeight="1" x14ac:dyDescent="0.15">
      <c r="B12" s="116"/>
      <c r="C12" s="158" t="s">
        <v>3</v>
      </c>
      <c r="D12" s="16">
        <v>507</v>
      </c>
      <c r="E12" s="46">
        <v>88</v>
      </c>
      <c r="F12" s="28">
        <v>6</v>
      </c>
      <c r="G12" s="28">
        <v>23</v>
      </c>
      <c r="H12" s="28">
        <v>64</v>
      </c>
      <c r="I12" s="28">
        <v>74</v>
      </c>
      <c r="J12" s="28">
        <v>96</v>
      </c>
      <c r="K12" s="28">
        <v>46</v>
      </c>
      <c r="L12" s="28">
        <v>17</v>
      </c>
      <c r="M12" s="28">
        <v>53</v>
      </c>
      <c r="N12" s="28">
        <v>70</v>
      </c>
      <c r="O12" s="28">
        <v>134</v>
      </c>
    </row>
    <row r="13" spans="2:15" ht="15.75" customHeight="1" x14ac:dyDescent="0.15">
      <c r="B13" s="118"/>
      <c r="C13" s="161"/>
      <c r="D13" s="18">
        <v>100</v>
      </c>
      <c r="E13" s="68">
        <v>17.399999999999999</v>
      </c>
      <c r="F13" s="11">
        <v>1.2</v>
      </c>
      <c r="G13" s="11">
        <v>4.5</v>
      </c>
      <c r="H13" s="11">
        <v>12.6</v>
      </c>
      <c r="I13" s="11">
        <v>14.6</v>
      </c>
      <c r="J13" s="11">
        <v>18.899999999999999</v>
      </c>
      <c r="K13" s="11">
        <v>9.1</v>
      </c>
      <c r="L13" s="11">
        <v>3.4</v>
      </c>
      <c r="M13" s="11">
        <v>10.5</v>
      </c>
      <c r="N13" s="11">
        <v>13.8</v>
      </c>
      <c r="O13" s="11">
        <v>26.4</v>
      </c>
    </row>
    <row r="14" spans="2:15" ht="15.75" customHeight="1" x14ac:dyDescent="0.15">
      <c r="B14" s="117" t="s">
        <v>4</v>
      </c>
      <c r="C14" s="115" t="s">
        <v>430</v>
      </c>
      <c r="D14" s="17">
        <v>26</v>
      </c>
      <c r="E14" s="69">
        <v>6</v>
      </c>
      <c r="F14" s="10">
        <v>0</v>
      </c>
      <c r="G14" s="10">
        <v>3</v>
      </c>
      <c r="H14" s="10">
        <v>6</v>
      </c>
      <c r="I14" s="10">
        <v>3</v>
      </c>
      <c r="J14" s="10">
        <v>4</v>
      </c>
      <c r="K14" s="10">
        <v>1</v>
      </c>
      <c r="L14" s="10">
        <v>2</v>
      </c>
      <c r="M14" s="10">
        <v>4</v>
      </c>
      <c r="N14" s="10">
        <v>3</v>
      </c>
      <c r="O14" s="10">
        <v>4</v>
      </c>
    </row>
    <row r="15" spans="2:15" ht="15.75" customHeight="1" x14ac:dyDescent="0.15">
      <c r="B15" s="116"/>
      <c r="C15" s="160"/>
      <c r="D15" s="33">
        <v>100</v>
      </c>
      <c r="E15" s="49">
        <v>23.1</v>
      </c>
      <c r="F15" s="35">
        <v>0</v>
      </c>
      <c r="G15" s="35">
        <v>11.5</v>
      </c>
      <c r="H15" s="35">
        <v>23.1</v>
      </c>
      <c r="I15" s="35">
        <v>11.5</v>
      </c>
      <c r="J15" s="35">
        <v>15.4</v>
      </c>
      <c r="K15" s="35">
        <v>3.8</v>
      </c>
      <c r="L15" s="35">
        <v>7.7</v>
      </c>
      <c r="M15" s="35">
        <v>15.4</v>
      </c>
      <c r="N15" s="35">
        <v>11.5</v>
      </c>
      <c r="O15" s="35">
        <v>15.4</v>
      </c>
    </row>
    <row r="16" spans="2:15" ht="15.75" customHeight="1" x14ac:dyDescent="0.15">
      <c r="B16" s="116"/>
      <c r="C16" s="158" t="s">
        <v>431</v>
      </c>
      <c r="D16" s="16">
        <v>30</v>
      </c>
      <c r="E16" s="46">
        <v>6</v>
      </c>
      <c r="F16" s="28">
        <v>1</v>
      </c>
      <c r="G16" s="28">
        <v>4</v>
      </c>
      <c r="H16" s="28">
        <v>3</v>
      </c>
      <c r="I16" s="28">
        <v>7</v>
      </c>
      <c r="J16" s="28">
        <v>6</v>
      </c>
      <c r="K16" s="28">
        <v>2</v>
      </c>
      <c r="L16" s="28">
        <v>2</v>
      </c>
      <c r="M16" s="28">
        <v>3</v>
      </c>
      <c r="N16" s="28">
        <v>5</v>
      </c>
      <c r="O16" s="28">
        <v>8</v>
      </c>
    </row>
    <row r="17" spans="2:15" ht="15.75" customHeight="1" x14ac:dyDescent="0.15">
      <c r="B17" s="116"/>
      <c r="C17" s="160"/>
      <c r="D17" s="33">
        <v>100</v>
      </c>
      <c r="E17" s="49">
        <v>20</v>
      </c>
      <c r="F17" s="35">
        <v>3.3</v>
      </c>
      <c r="G17" s="35">
        <v>13.3</v>
      </c>
      <c r="H17" s="35">
        <v>10</v>
      </c>
      <c r="I17" s="35">
        <v>23.3</v>
      </c>
      <c r="J17" s="35">
        <v>20</v>
      </c>
      <c r="K17" s="35">
        <v>6.7</v>
      </c>
      <c r="L17" s="35">
        <v>6.7</v>
      </c>
      <c r="M17" s="35">
        <v>10</v>
      </c>
      <c r="N17" s="35">
        <v>16.7</v>
      </c>
      <c r="O17" s="35">
        <v>26.7</v>
      </c>
    </row>
    <row r="18" spans="2:15" ht="15.75" customHeight="1" x14ac:dyDescent="0.15">
      <c r="B18" s="116"/>
      <c r="C18" s="158" t="s">
        <v>432</v>
      </c>
      <c r="D18" s="16">
        <v>35</v>
      </c>
      <c r="E18" s="46">
        <v>7</v>
      </c>
      <c r="F18" s="28">
        <v>1</v>
      </c>
      <c r="G18" s="28">
        <v>1</v>
      </c>
      <c r="H18" s="28">
        <v>3</v>
      </c>
      <c r="I18" s="28">
        <v>9</v>
      </c>
      <c r="J18" s="28">
        <v>6</v>
      </c>
      <c r="K18" s="28">
        <v>4</v>
      </c>
      <c r="L18" s="28">
        <v>1</v>
      </c>
      <c r="M18" s="28">
        <v>1</v>
      </c>
      <c r="N18" s="28">
        <v>10</v>
      </c>
      <c r="O18" s="28">
        <v>8</v>
      </c>
    </row>
    <row r="19" spans="2:15" ht="15.75" customHeight="1" x14ac:dyDescent="0.15">
      <c r="B19" s="116"/>
      <c r="C19" s="160"/>
      <c r="D19" s="33">
        <v>100</v>
      </c>
      <c r="E19" s="49">
        <v>20</v>
      </c>
      <c r="F19" s="35">
        <v>2.9</v>
      </c>
      <c r="G19" s="35">
        <v>2.9</v>
      </c>
      <c r="H19" s="35">
        <v>8.6</v>
      </c>
      <c r="I19" s="35">
        <v>25.7</v>
      </c>
      <c r="J19" s="35">
        <v>17.100000000000001</v>
      </c>
      <c r="K19" s="35">
        <v>11.4</v>
      </c>
      <c r="L19" s="35">
        <v>2.9</v>
      </c>
      <c r="M19" s="35">
        <v>2.9</v>
      </c>
      <c r="N19" s="35">
        <v>28.6</v>
      </c>
      <c r="O19" s="35">
        <v>22.9</v>
      </c>
    </row>
    <row r="20" spans="2:15" ht="15.75" customHeight="1" x14ac:dyDescent="0.15">
      <c r="B20" s="116"/>
      <c r="C20" s="158" t="s">
        <v>433</v>
      </c>
      <c r="D20" s="16">
        <v>56</v>
      </c>
      <c r="E20" s="46">
        <v>11</v>
      </c>
      <c r="F20" s="28">
        <v>0</v>
      </c>
      <c r="G20" s="28">
        <v>4</v>
      </c>
      <c r="H20" s="28">
        <v>3</v>
      </c>
      <c r="I20" s="28">
        <v>9</v>
      </c>
      <c r="J20" s="28">
        <v>11</v>
      </c>
      <c r="K20" s="28">
        <v>5</v>
      </c>
      <c r="L20" s="28">
        <v>3</v>
      </c>
      <c r="M20" s="28">
        <v>5</v>
      </c>
      <c r="N20" s="28">
        <v>9</v>
      </c>
      <c r="O20" s="28">
        <v>18</v>
      </c>
    </row>
    <row r="21" spans="2:15" ht="15.75" customHeight="1" x14ac:dyDescent="0.15">
      <c r="B21" s="116"/>
      <c r="C21" s="160"/>
      <c r="D21" s="33">
        <v>100</v>
      </c>
      <c r="E21" s="49">
        <v>19.600000000000001</v>
      </c>
      <c r="F21" s="35">
        <v>0</v>
      </c>
      <c r="G21" s="35">
        <v>7.1</v>
      </c>
      <c r="H21" s="35">
        <v>5.4</v>
      </c>
      <c r="I21" s="35">
        <v>16.100000000000001</v>
      </c>
      <c r="J21" s="35">
        <v>19.600000000000001</v>
      </c>
      <c r="K21" s="35">
        <v>8.9</v>
      </c>
      <c r="L21" s="35">
        <v>5.4</v>
      </c>
      <c r="M21" s="35">
        <v>8.9</v>
      </c>
      <c r="N21" s="35">
        <v>16.100000000000001</v>
      </c>
      <c r="O21" s="35">
        <v>32.1</v>
      </c>
    </row>
    <row r="22" spans="2:15" ht="15.75" customHeight="1" x14ac:dyDescent="0.15">
      <c r="B22" s="116"/>
      <c r="C22" s="158" t="s">
        <v>434</v>
      </c>
      <c r="D22" s="16">
        <v>144</v>
      </c>
      <c r="E22" s="46">
        <v>23</v>
      </c>
      <c r="F22" s="28">
        <v>0</v>
      </c>
      <c r="G22" s="28">
        <v>4</v>
      </c>
      <c r="H22" s="28">
        <v>16</v>
      </c>
      <c r="I22" s="28">
        <v>21</v>
      </c>
      <c r="J22" s="28">
        <v>25</v>
      </c>
      <c r="K22" s="28">
        <v>12</v>
      </c>
      <c r="L22" s="28">
        <v>1</v>
      </c>
      <c r="M22" s="28">
        <v>17</v>
      </c>
      <c r="N22" s="28">
        <v>12</v>
      </c>
      <c r="O22" s="28">
        <v>45</v>
      </c>
    </row>
    <row r="23" spans="2:15" ht="15.75" customHeight="1" x14ac:dyDescent="0.15">
      <c r="B23" s="116"/>
      <c r="C23" s="159"/>
      <c r="D23" s="33">
        <v>100</v>
      </c>
      <c r="E23" s="49">
        <v>16</v>
      </c>
      <c r="F23" s="35">
        <v>0</v>
      </c>
      <c r="G23" s="35">
        <v>2.8</v>
      </c>
      <c r="H23" s="35">
        <v>11.1</v>
      </c>
      <c r="I23" s="35">
        <v>14.6</v>
      </c>
      <c r="J23" s="35">
        <v>17.399999999999999</v>
      </c>
      <c r="K23" s="35">
        <v>8.3000000000000007</v>
      </c>
      <c r="L23" s="35">
        <v>0.7</v>
      </c>
      <c r="M23" s="35">
        <v>11.8</v>
      </c>
      <c r="N23" s="35">
        <v>8.3000000000000007</v>
      </c>
      <c r="O23" s="35">
        <v>31.3</v>
      </c>
    </row>
    <row r="24" spans="2:15" ht="15.75" customHeight="1" x14ac:dyDescent="0.15">
      <c r="B24" s="116"/>
      <c r="C24" s="160" t="s">
        <v>435</v>
      </c>
      <c r="D24" s="16">
        <v>223</v>
      </c>
      <c r="E24" s="46">
        <v>32</v>
      </c>
      <c r="F24" s="28">
        <v>2</v>
      </c>
      <c r="G24" s="28">
        <v>11</v>
      </c>
      <c r="H24" s="28">
        <v>29</v>
      </c>
      <c r="I24" s="28">
        <v>35</v>
      </c>
      <c r="J24" s="28">
        <v>53</v>
      </c>
      <c r="K24" s="28">
        <v>30</v>
      </c>
      <c r="L24" s="28">
        <v>10</v>
      </c>
      <c r="M24" s="28">
        <v>27</v>
      </c>
      <c r="N24" s="28">
        <v>27</v>
      </c>
      <c r="O24" s="28">
        <v>51</v>
      </c>
    </row>
    <row r="25" spans="2:15" ht="15.75" customHeight="1" x14ac:dyDescent="0.15">
      <c r="B25" s="116"/>
      <c r="C25" s="160"/>
      <c r="D25" s="33">
        <v>100</v>
      </c>
      <c r="E25" s="49">
        <v>14.3</v>
      </c>
      <c r="F25" s="35">
        <v>0.9</v>
      </c>
      <c r="G25" s="35">
        <v>4.9000000000000004</v>
      </c>
      <c r="H25" s="35">
        <v>13</v>
      </c>
      <c r="I25" s="35">
        <v>15.7</v>
      </c>
      <c r="J25" s="35">
        <v>23.8</v>
      </c>
      <c r="K25" s="35">
        <v>13.5</v>
      </c>
      <c r="L25" s="35">
        <v>4.5</v>
      </c>
      <c r="M25" s="35">
        <v>12.1</v>
      </c>
      <c r="N25" s="35">
        <v>12.1</v>
      </c>
      <c r="O25" s="35">
        <v>22.9</v>
      </c>
    </row>
    <row r="26" spans="2:15" ht="15.75" customHeight="1" x14ac:dyDescent="0.15">
      <c r="B26" s="116"/>
      <c r="C26" s="158" t="s">
        <v>436</v>
      </c>
      <c r="D26" s="16">
        <v>175</v>
      </c>
      <c r="E26" s="46">
        <v>39</v>
      </c>
      <c r="F26" s="28">
        <v>2</v>
      </c>
      <c r="G26" s="28">
        <v>5</v>
      </c>
      <c r="H26" s="28">
        <v>24</v>
      </c>
      <c r="I26" s="28">
        <v>22</v>
      </c>
      <c r="J26" s="28">
        <v>33</v>
      </c>
      <c r="K26" s="28">
        <v>13</v>
      </c>
      <c r="L26" s="28">
        <v>6</v>
      </c>
      <c r="M26" s="28">
        <v>17</v>
      </c>
      <c r="N26" s="28">
        <v>27</v>
      </c>
      <c r="O26" s="28">
        <v>44</v>
      </c>
    </row>
    <row r="27" spans="2:15" ht="15.75" customHeight="1" x14ac:dyDescent="0.15">
      <c r="B27" s="118"/>
      <c r="C27" s="161"/>
      <c r="D27" s="18">
        <v>100</v>
      </c>
      <c r="E27" s="68">
        <v>22.3</v>
      </c>
      <c r="F27" s="11">
        <v>1.1000000000000001</v>
      </c>
      <c r="G27" s="11">
        <v>2.9</v>
      </c>
      <c r="H27" s="11">
        <v>13.7</v>
      </c>
      <c r="I27" s="11">
        <v>12.6</v>
      </c>
      <c r="J27" s="11">
        <v>18.899999999999999</v>
      </c>
      <c r="K27" s="11">
        <v>7.4</v>
      </c>
      <c r="L27" s="11">
        <v>3.4</v>
      </c>
      <c r="M27" s="11">
        <v>9.6999999999999993</v>
      </c>
      <c r="N27" s="11">
        <v>15.4</v>
      </c>
      <c r="O27" s="11">
        <v>25.1</v>
      </c>
    </row>
    <row r="28" spans="2:15" ht="15.75" customHeight="1" x14ac:dyDescent="0.15">
      <c r="B28" s="117" t="s">
        <v>478</v>
      </c>
      <c r="C28" s="115" t="s">
        <v>18</v>
      </c>
      <c r="D28" s="17">
        <v>130</v>
      </c>
      <c r="E28" s="69">
        <v>32</v>
      </c>
      <c r="F28" s="10">
        <v>3</v>
      </c>
      <c r="G28" s="10">
        <v>4</v>
      </c>
      <c r="H28" s="10">
        <v>17</v>
      </c>
      <c r="I28" s="10">
        <v>13</v>
      </c>
      <c r="J28" s="10">
        <v>35</v>
      </c>
      <c r="K28" s="10">
        <v>14</v>
      </c>
      <c r="L28" s="10">
        <v>9</v>
      </c>
      <c r="M28" s="10">
        <v>11</v>
      </c>
      <c r="N28" s="10">
        <v>11</v>
      </c>
      <c r="O28" s="10">
        <v>33</v>
      </c>
    </row>
    <row r="29" spans="2:15" ht="15.75" customHeight="1" x14ac:dyDescent="0.15">
      <c r="B29" s="116"/>
      <c r="C29" s="159"/>
      <c r="D29" s="33">
        <v>100</v>
      </c>
      <c r="E29" s="49">
        <v>24.6</v>
      </c>
      <c r="F29" s="35">
        <v>2.2999999999999998</v>
      </c>
      <c r="G29" s="35">
        <v>3.1</v>
      </c>
      <c r="H29" s="35">
        <v>13.1</v>
      </c>
      <c r="I29" s="35">
        <v>10</v>
      </c>
      <c r="J29" s="35">
        <v>26.9</v>
      </c>
      <c r="K29" s="35">
        <v>10.8</v>
      </c>
      <c r="L29" s="35">
        <v>6.9</v>
      </c>
      <c r="M29" s="35">
        <v>8.5</v>
      </c>
      <c r="N29" s="35">
        <v>8.5</v>
      </c>
      <c r="O29" s="35">
        <v>25.4</v>
      </c>
    </row>
    <row r="30" spans="2:15" ht="15.75" customHeight="1" x14ac:dyDescent="0.15">
      <c r="B30" s="116"/>
      <c r="C30" s="158" t="s">
        <v>19</v>
      </c>
      <c r="D30" s="16">
        <v>129</v>
      </c>
      <c r="E30" s="46">
        <v>31</v>
      </c>
      <c r="F30" s="28">
        <v>2</v>
      </c>
      <c r="G30" s="28">
        <v>4</v>
      </c>
      <c r="H30" s="28">
        <v>14</v>
      </c>
      <c r="I30" s="28">
        <v>11</v>
      </c>
      <c r="J30" s="28">
        <v>40</v>
      </c>
      <c r="K30" s="28">
        <v>12</v>
      </c>
      <c r="L30" s="28">
        <v>6</v>
      </c>
      <c r="M30" s="28">
        <v>16</v>
      </c>
      <c r="N30" s="28">
        <v>12</v>
      </c>
      <c r="O30" s="28">
        <v>26</v>
      </c>
    </row>
    <row r="31" spans="2:15" ht="15.75" customHeight="1" x14ac:dyDescent="0.15">
      <c r="B31" s="116"/>
      <c r="C31" s="159"/>
      <c r="D31" s="33">
        <v>100</v>
      </c>
      <c r="E31" s="49">
        <v>24</v>
      </c>
      <c r="F31" s="35">
        <v>1.6</v>
      </c>
      <c r="G31" s="35">
        <v>3.1</v>
      </c>
      <c r="H31" s="35">
        <v>10.9</v>
      </c>
      <c r="I31" s="35">
        <v>8.5</v>
      </c>
      <c r="J31" s="35">
        <v>31</v>
      </c>
      <c r="K31" s="35">
        <v>9.3000000000000007</v>
      </c>
      <c r="L31" s="35">
        <v>4.7</v>
      </c>
      <c r="M31" s="35">
        <v>12.4</v>
      </c>
      <c r="N31" s="35">
        <v>9.3000000000000007</v>
      </c>
      <c r="O31" s="35">
        <v>20.2</v>
      </c>
    </row>
    <row r="32" spans="2:15" ht="15.75" customHeight="1" x14ac:dyDescent="0.15">
      <c r="B32" s="116"/>
      <c r="C32" s="160" t="s">
        <v>20</v>
      </c>
      <c r="D32" s="16">
        <v>173</v>
      </c>
      <c r="E32" s="46">
        <v>22</v>
      </c>
      <c r="F32" s="28">
        <v>0</v>
      </c>
      <c r="G32" s="28">
        <v>10</v>
      </c>
      <c r="H32" s="28">
        <v>23</v>
      </c>
      <c r="I32" s="28">
        <v>32</v>
      </c>
      <c r="J32" s="28">
        <v>30</v>
      </c>
      <c r="K32" s="28">
        <v>15</v>
      </c>
      <c r="L32" s="28">
        <v>5</v>
      </c>
      <c r="M32" s="28">
        <v>26</v>
      </c>
      <c r="N32" s="28">
        <v>21</v>
      </c>
      <c r="O32" s="28">
        <v>38</v>
      </c>
    </row>
    <row r="33" spans="2:15" ht="15.75" customHeight="1" x14ac:dyDescent="0.15">
      <c r="B33" s="116"/>
      <c r="C33" s="160"/>
      <c r="D33" s="33">
        <v>100</v>
      </c>
      <c r="E33" s="49">
        <v>12.7</v>
      </c>
      <c r="F33" s="35">
        <v>0</v>
      </c>
      <c r="G33" s="35">
        <v>5.8</v>
      </c>
      <c r="H33" s="35">
        <v>13.3</v>
      </c>
      <c r="I33" s="35">
        <v>18.5</v>
      </c>
      <c r="J33" s="35">
        <v>17.3</v>
      </c>
      <c r="K33" s="35">
        <v>8.6999999999999993</v>
      </c>
      <c r="L33" s="35">
        <v>2.9</v>
      </c>
      <c r="M33" s="35">
        <v>15</v>
      </c>
      <c r="N33" s="35">
        <v>12.1</v>
      </c>
      <c r="O33" s="35">
        <v>22</v>
      </c>
    </row>
    <row r="34" spans="2:15" ht="15.75" customHeight="1" x14ac:dyDescent="0.15">
      <c r="B34" s="116"/>
      <c r="C34" s="158" t="s">
        <v>21</v>
      </c>
      <c r="D34" s="16">
        <v>125</v>
      </c>
      <c r="E34" s="46">
        <v>24</v>
      </c>
      <c r="F34" s="28">
        <v>2</v>
      </c>
      <c r="G34" s="28">
        <v>5</v>
      </c>
      <c r="H34" s="28">
        <v>16</v>
      </c>
      <c r="I34" s="28">
        <v>23</v>
      </c>
      <c r="J34" s="28">
        <v>22</v>
      </c>
      <c r="K34" s="28">
        <v>15</v>
      </c>
      <c r="L34" s="28">
        <v>2</v>
      </c>
      <c r="M34" s="28">
        <v>11</v>
      </c>
      <c r="N34" s="28">
        <v>25</v>
      </c>
      <c r="O34" s="28">
        <v>32</v>
      </c>
    </row>
    <row r="35" spans="2:15" ht="15.75" customHeight="1" x14ac:dyDescent="0.15">
      <c r="B35" s="116"/>
      <c r="C35" s="160"/>
      <c r="D35" s="33">
        <v>100</v>
      </c>
      <c r="E35" s="49">
        <v>19.2</v>
      </c>
      <c r="F35" s="35">
        <v>1.6</v>
      </c>
      <c r="G35" s="35">
        <v>4</v>
      </c>
      <c r="H35" s="35">
        <v>12.8</v>
      </c>
      <c r="I35" s="35">
        <v>18.399999999999999</v>
      </c>
      <c r="J35" s="35">
        <v>17.600000000000001</v>
      </c>
      <c r="K35" s="35">
        <v>12</v>
      </c>
      <c r="L35" s="35">
        <v>1.6</v>
      </c>
      <c r="M35" s="35">
        <v>8.8000000000000007</v>
      </c>
      <c r="N35" s="35">
        <v>20</v>
      </c>
      <c r="O35" s="35">
        <v>25.6</v>
      </c>
    </row>
    <row r="36" spans="2:15" ht="15.75" customHeight="1" x14ac:dyDescent="0.15">
      <c r="B36" s="116"/>
      <c r="C36" s="158" t="s">
        <v>22</v>
      </c>
      <c r="D36" s="16">
        <v>79</v>
      </c>
      <c r="E36" s="46">
        <v>10</v>
      </c>
      <c r="F36" s="28">
        <v>0</v>
      </c>
      <c r="G36" s="28">
        <v>6</v>
      </c>
      <c r="H36" s="28">
        <v>11</v>
      </c>
      <c r="I36" s="28">
        <v>14</v>
      </c>
      <c r="J36" s="28">
        <v>10</v>
      </c>
      <c r="K36" s="28">
        <v>6</v>
      </c>
      <c r="L36" s="28">
        <v>3</v>
      </c>
      <c r="M36" s="28">
        <v>2</v>
      </c>
      <c r="N36" s="28">
        <v>13</v>
      </c>
      <c r="O36" s="28">
        <v>31</v>
      </c>
    </row>
    <row r="37" spans="2:15" ht="15.75" customHeight="1" x14ac:dyDescent="0.15">
      <c r="B37" s="116"/>
      <c r="C37" s="159"/>
      <c r="D37" s="33">
        <v>100</v>
      </c>
      <c r="E37" s="49">
        <v>12.7</v>
      </c>
      <c r="F37" s="35">
        <v>0</v>
      </c>
      <c r="G37" s="35">
        <v>7.6</v>
      </c>
      <c r="H37" s="35">
        <v>13.9</v>
      </c>
      <c r="I37" s="35">
        <v>17.7</v>
      </c>
      <c r="J37" s="35">
        <v>12.7</v>
      </c>
      <c r="K37" s="35">
        <v>7.6</v>
      </c>
      <c r="L37" s="35">
        <v>3.8</v>
      </c>
      <c r="M37" s="35">
        <v>2.5</v>
      </c>
      <c r="N37" s="35">
        <v>16.5</v>
      </c>
      <c r="O37" s="35">
        <v>39.200000000000003</v>
      </c>
    </row>
    <row r="38" spans="2:15" ht="15.75" customHeight="1" x14ac:dyDescent="0.15">
      <c r="B38" s="116"/>
      <c r="C38" s="158" t="s">
        <v>23</v>
      </c>
      <c r="D38" s="16">
        <v>32</v>
      </c>
      <c r="E38" s="46">
        <v>4</v>
      </c>
      <c r="F38" s="28">
        <v>0</v>
      </c>
      <c r="G38" s="28">
        <v>1</v>
      </c>
      <c r="H38" s="28">
        <v>4</v>
      </c>
      <c r="I38" s="28">
        <v>7</v>
      </c>
      <c r="J38" s="28">
        <v>2</v>
      </c>
      <c r="K38" s="28">
        <v>4</v>
      </c>
      <c r="L38" s="28">
        <v>0</v>
      </c>
      <c r="M38" s="28">
        <v>4</v>
      </c>
      <c r="N38" s="28">
        <v>5</v>
      </c>
      <c r="O38" s="28">
        <v>11</v>
      </c>
    </row>
    <row r="39" spans="2:15" ht="15.75" customHeight="1" x14ac:dyDescent="0.15">
      <c r="B39" s="116"/>
      <c r="C39" s="159"/>
      <c r="D39" s="33">
        <v>100</v>
      </c>
      <c r="E39" s="49">
        <v>12.5</v>
      </c>
      <c r="F39" s="35">
        <v>0</v>
      </c>
      <c r="G39" s="35">
        <v>3.1</v>
      </c>
      <c r="H39" s="35">
        <v>12.5</v>
      </c>
      <c r="I39" s="35">
        <v>21.9</v>
      </c>
      <c r="J39" s="35">
        <v>6.3</v>
      </c>
      <c r="K39" s="35">
        <v>12.5</v>
      </c>
      <c r="L39" s="35">
        <v>0</v>
      </c>
      <c r="M39" s="35">
        <v>12.5</v>
      </c>
      <c r="N39" s="35">
        <v>15.6</v>
      </c>
      <c r="O39" s="35">
        <v>34.4</v>
      </c>
    </row>
    <row r="40" spans="2:15" ht="15.75" customHeight="1" x14ac:dyDescent="0.15">
      <c r="B40" s="116"/>
      <c r="C40" s="160" t="s">
        <v>24</v>
      </c>
      <c r="D40" s="16">
        <v>24</v>
      </c>
      <c r="E40" s="46">
        <v>2</v>
      </c>
      <c r="F40" s="28">
        <v>0</v>
      </c>
      <c r="G40" s="28">
        <v>2</v>
      </c>
      <c r="H40" s="28">
        <v>0</v>
      </c>
      <c r="I40" s="28">
        <v>7</v>
      </c>
      <c r="J40" s="28">
        <v>1</v>
      </c>
      <c r="K40" s="28">
        <v>2</v>
      </c>
      <c r="L40" s="28">
        <v>0</v>
      </c>
      <c r="M40" s="28">
        <v>2</v>
      </c>
      <c r="N40" s="28">
        <v>6</v>
      </c>
      <c r="O40" s="28">
        <v>8</v>
      </c>
    </row>
    <row r="41" spans="2:15" ht="15.75" customHeight="1" x14ac:dyDescent="0.15">
      <c r="B41" s="118"/>
      <c r="C41" s="161"/>
      <c r="D41" s="18">
        <v>100</v>
      </c>
      <c r="E41" s="68">
        <v>8.3000000000000007</v>
      </c>
      <c r="F41" s="11">
        <v>0</v>
      </c>
      <c r="G41" s="11">
        <v>8.3000000000000007</v>
      </c>
      <c r="H41" s="11">
        <v>0</v>
      </c>
      <c r="I41" s="11">
        <v>29.2</v>
      </c>
      <c r="J41" s="11">
        <v>4.2</v>
      </c>
      <c r="K41" s="11">
        <v>8.3000000000000007</v>
      </c>
      <c r="L41" s="11">
        <v>0</v>
      </c>
      <c r="M41" s="11">
        <v>8.3000000000000007</v>
      </c>
      <c r="N41" s="11">
        <v>25</v>
      </c>
      <c r="O41" s="11">
        <v>33.299999999999997</v>
      </c>
    </row>
    <row r="42" spans="2:15" ht="15.75" customHeight="1" x14ac:dyDescent="0.15">
      <c r="B42" s="117" t="s">
        <v>854</v>
      </c>
      <c r="C42" s="115" t="s">
        <v>862</v>
      </c>
      <c r="D42" s="17">
        <v>69</v>
      </c>
      <c r="E42" s="69">
        <v>8</v>
      </c>
      <c r="F42" s="10">
        <v>2</v>
      </c>
      <c r="G42" s="10">
        <v>2</v>
      </c>
      <c r="H42" s="10">
        <v>6</v>
      </c>
      <c r="I42" s="10">
        <v>8</v>
      </c>
      <c r="J42" s="10">
        <v>13</v>
      </c>
      <c r="K42" s="10">
        <v>3</v>
      </c>
      <c r="L42" s="10">
        <v>5</v>
      </c>
      <c r="M42" s="10">
        <v>10</v>
      </c>
      <c r="N42" s="10">
        <v>13</v>
      </c>
      <c r="O42" s="10">
        <v>18</v>
      </c>
    </row>
    <row r="43" spans="2:15" ht="15.75" customHeight="1" x14ac:dyDescent="0.15">
      <c r="B43" s="116"/>
      <c r="C43" s="159"/>
      <c r="D43" s="33">
        <v>100</v>
      </c>
      <c r="E43" s="49">
        <v>11.6</v>
      </c>
      <c r="F43" s="35">
        <v>2.9</v>
      </c>
      <c r="G43" s="35">
        <v>2.9</v>
      </c>
      <c r="H43" s="35">
        <v>8.6999999999999993</v>
      </c>
      <c r="I43" s="35">
        <v>11.6</v>
      </c>
      <c r="J43" s="35">
        <v>18.8</v>
      </c>
      <c r="K43" s="35">
        <v>4.3</v>
      </c>
      <c r="L43" s="35">
        <v>7.2</v>
      </c>
      <c r="M43" s="35">
        <v>14.5</v>
      </c>
      <c r="N43" s="35">
        <v>18.8</v>
      </c>
      <c r="O43" s="35">
        <v>26.1</v>
      </c>
    </row>
    <row r="44" spans="2:15" ht="15.75" customHeight="1" x14ac:dyDescent="0.15">
      <c r="B44" s="116"/>
      <c r="C44" s="167" t="s">
        <v>181</v>
      </c>
      <c r="D44" s="16">
        <v>309</v>
      </c>
      <c r="E44" s="46">
        <v>57</v>
      </c>
      <c r="F44" s="28">
        <v>2</v>
      </c>
      <c r="G44" s="28">
        <v>16</v>
      </c>
      <c r="H44" s="28">
        <v>33</v>
      </c>
      <c r="I44" s="28">
        <v>42</v>
      </c>
      <c r="J44" s="28">
        <v>63</v>
      </c>
      <c r="K44" s="28">
        <v>29</v>
      </c>
      <c r="L44" s="28">
        <v>12</v>
      </c>
      <c r="M44" s="28">
        <v>33</v>
      </c>
      <c r="N44" s="28">
        <v>34</v>
      </c>
      <c r="O44" s="28">
        <v>83</v>
      </c>
    </row>
    <row r="45" spans="2:15" ht="15.75" customHeight="1" x14ac:dyDescent="0.15">
      <c r="B45" s="116"/>
      <c r="C45" s="168"/>
      <c r="D45" s="33">
        <v>100</v>
      </c>
      <c r="E45" s="49">
        <v>18.399999999999999</v>
      </c>
      <c r="F45" s="35">
        <v>0.6</v>
      </c>
      <c r="G45" s="35">
        <v>5.2</v>
      </c>
      <c r="H45" s="35">
        <v>10.7</v>
      </c>
      <c r="I45" s="35">
        <v>13.6</v>
      </c>
      <c r="J45" s="35">
        <v>20.399999999999999</v>
      </c>
      <c r="K45" s="35">
        <v>9.4</v>
      </c>
      <c r="L45" s="35">
        <v>3.9</v>
      </c>
      <c r="M45" s="35">
        <v>10.7</v>
      </c>
      <c r="N45" s="35">
        <v>11</v>
      </c>
      <c r="O45" s="35">
        <v>26.9</v>
      </c>
    </row>
    <row r="46" spans="2:15" ht="15.75" customHeight="1" x14ac:dyDescent="0.15">
      <c r="B46" s="116"/>
      <c r="C46" s="169" t="s">
        <v>852</v>
      </c>
      <c r="D46" s="16">
        <v>74</v>
      </c>
      <c r="E46" s="46">
        <v>15</v>
      </c>
      <c r="F46" s="28">
        <v>1</v>
      </c>
      <c r="G46" s="28">
        <v>1</v>
      </c>
      <c r="H46" s="28">
        <v>7</v>
      </c>
      <c r="I46" s="28">
        <v>8</v>
      </c>
      <c r="J46" s="28">
        <v>20</v>
      </c>
      <c r="K46" s="28">
        <v>7</v>
      </c>
      <c r="L46" s="28">
        <v>2</v>
      </c>
      <c r="M46" s="28">
        <v>8</v>
      </c>
      <c r="N46" s="28">
        <v>5</v>
      </c>
      <c r="O46" s="28">
        <v>24</v>
      </c>
    </row>
    <row r="47" spans="2:15" ht="15.75" customHeight="1" x14ac:dyDescent="0.15">
      <c r="B47" s="116"/>
      <c r="C47" s="169"/>
      <c r="D47" s="33">
        <v>100</v>
      </c>
      <c r="E47" s="49">
        <v>20.3</v>
      </c>
      <c r="F47" s="35">
        <v>1.4</v>
      </c>
      <c r="G47" s="35">
        <v>1.4</v>
      </c>
      <c r="H47" s="35">
        <v>9.5</v>
      </c>
      <c r="I47" s="35">
        <v>10.8</v>
      </c>
      <c r="J47" s="35">
        <v>27</v>
      </c>
      <c r="K47" s="35">
        <v>9.5</v>
      </c>
      <c r="L47" s="35">
        <v>2.7</v>
      </c>
      <c r="M47" s="35">
        <v>10.8</v>
      </c>
      <c r="N47" s="35">
        <v>6.8</v>
      </c>
      <c r="O47" s="35">
        <v>32.4</v>
      </c>
    </row>
    <row r="48" spans="2:15" ht="15.75" customHeight="1" x14ac:dyDescent="0.15">
      <c r="B48" s="116"/>
      <c r="C48" s="158" t="s">
        <v>43</v>
      </c>
      <c r="D48" s="16">
        <v>157</v>
      </c>
      <c r="E48" s="46">
        <v>37</v>
      </c>
      <c r="F48" s="28">
        <v>1</v>
      </c>
      <c r="G48" s="28">
        <v>11</v>
      </c>
      <c r="H48" s="28">
        <v>32</v>
      </c>
      <c r="I48" s="28">
        <v>33</v>
      </c>
      <c r="J48" s="28">
        <v>33</v>
      </c>
      <c r="K48" s="28">
        <v>20</v>
      </c>
      <c r="L48" s="28">
        <v>7</v>
      </c>
      <c r="M48" s="28">
        <v>13</v>
      </c>
      <c r="N48" s="28">
        <v>14</v>
      </c>
      <c r="O48" s="28">
        <v>34</v>
      </c>
    </row>
    <row r="49" spans="2:15" ht="15.75" customHeight="1" x14ac:dyDescent="0.15">
      <c r="B49" s="116"/>
      <c r="C49" s="160"/>
      <c r="D49" s="33">
        <v>100</v>
      </c>
      <c r="E49" s="49">
        <v>23.6</v>
      </c>
      <c r="F49" s="35">
        <v>0.6</v>
      </c>
      <c r="G49" s="35">
        <v>7</v>
      </c>
      <c r="H49" s="35">
        <v>20.399999999999999</v>
      </c>
      <c r="I49" s="35">
        <v>21</v>
      </c>
      <c r="J49" s="35">
        <v>21</v>
      </c>
      <c r="K49" s="35">
        <v>12.7</v>
      </c>
      <c r="L49" s="35">
        <v>4.5</v>
      </c>
      <c r="M49" s="35">
        <v>8.3000000000000007</v>
      </c>
      <c r="N49" s="35">
        <v>8.9</v>
      </c>
      <c r="O49" s="35">
        <v>21.7</v>
      </c>
    </row>
    <row r="50" spans="2:15" ht="15.75" customHeight="1" x14ac:dyDescent="0.15">
      <c r="B50" s="116"/>
      <c r="C50" s="158" t="s">
        <v>44</v>
      </c>
      <c r="D50" s="16">
        <v>60</v>
      </c>
      <c r="E50" s="46">
        <v>7</v>
      </c>
      <c r="F50" s="28">
        <v>0</v>
      </c>
      <c r="G50" s="28">
        <v>2</v>
      </c>
      <c r="H50" s="28">
        <v>5</v>
      </c>
      <c r="I50" s="28">
        <v>9</v>
      </c>
      <c r="J50" s="28">
        <v>8</v>
      </c>
      <c r="K50" s="28">
        <v>5</v>
      </c>
      <c r="L50" s="28">
        <v>0</v>
      </c>
      <c r="M50" s="28">
        <v>6</v>
      </c>
      <c r="N50" s="28">
        <v>26</v>
      </c>
      <c r="O50" s="28">
        <v>7</v>
      </c>
    </row>
    <row r="51" spans="2:15" ht="15.75" customHeight="1" x14ac:dyDescent="0.15">
      <c r="B51" s="118"/>
      <c r="C51" s="161"/>
      <c r="D51" s="18">
        <v>100</v>
      </c>
      <c r="E51" s="68">
        <v>11.7</v>
      </c>
      <c r="F51" s="11">
        <v>0</v>
      </c>
      <c r="G51" s="11">
        <v>3.3</v>
      </c>
      <c r="H51" s="11">
        <v>8.3000000000000007</v>
      </c>
      <c r="I51" s="11">
        <v>15</v>
      </c>
      <c r="J51" s="11">
        <v>13.3</v>
      </c>
      <c r="K51" s="11">
        <v>8.3000000000000007</v>
      </c>
      <c r="L51" s="11">
        <v>0</v>
      </c>
      <c r="M51" s="11">
        <v>10</v>
      </c>
      <c r="N51" s="11">
        <v>43.3</v>
      </c>
      <c r="O51" s="11">
        <v>11.7</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O9">
    <cfRule type="top10" dxfId="208" priority="2013" rank="1"/>
  </conditionalFormatting>
  <conditionalFormatting sqref="E51:O51">
    <cfRule type="top10" dxfId="207" priority="2014" rank="1"/>
  </conditionalFormatting>
  <conditionalFormatting sqref="E11:O11">
    <cfRule type="top10" dxfId="206" priority="2015" rank="1"/>
  </conditionalFormatting>
  <conditionalFormatting sqref="E13:O13">
    <cfRule type="top10" dxfId="205" priority="2016" rank="1"/>
  </conditionalFormatting>
  <conditionalFormatting sqref="E15:O15">
    <cfRule type="top10" dxfId="204" priority="2017" rank="1"/>
  </conditionalFormatting>
  <conditionalFormatting sqref="E17:O17">
    <cfRule type="top10" dxfId="203" priority="2018" rank="1"/>
  </conditionalFormatting>
  <conditionalFormatting sqref="E19:O19">
    <cfRule type="top10" dxfId="202" priority="2019" rank="1"/>
  </conditionalFormatting>
  <conditionalFormatting sqref="E21:O21">
    <cfRule type="top10" dxfId="201" priority="2020" rank="1"/>
  </conditionalFormatting>
  <conditionalFormatting sqref="E23:O23">
    <cfRule type="top10" dxfId="200" priority="2021" rank="1"/>
  </conditionalFormatting>
  <conditionalFormatting sqref="E25:O25">
    <cfRule type="top10" dxfId="199" priority="2022" rank="1"/>
  </conditionalFormatting>
  <conditionalFormatting sqref="E27:O27">
    <cfRule type="top10" dxfId="198" priority="2023" rank="1"/>
  </conditionalFormatting>
  <conditionalFormatting sqref="E29:O29">
    <cfRule type="top10" dxfId="197" priority="2024" rank="1"/>
  </conditionalFormatting>
  <conditionalFormatting sqref="E31:O31">
    <cfRule type="top10" dxfId="196" priority="2025" rank="1"/>
  </conditionalFormatting>
  <conditionalFormatting sqref="E33:O33">
    <cfRule type="top10" dxfId="195" priority="2026" rank="1"/>
  </conditionalFormatting>
  <conditionalFormatting sqref="E35:O35">
    <cfRule type="top10" dxfId="194" priority="2027" rank="1"/>
  </conditionalFormatting>
  <conditionalFormatting sqref="E37:O37">
    <cfRule type="top10" dxfId="193" priority="2028" rank="1"/>
  </conditionalFormatting>
  <conditionalFormatting sqref="E39:O39">
    <cfRule type="top10" dxfId="192" priority="2029" rank="1"/>
  </conditionalFormatting>
  <conditionalFormatting sqref="E41:O41">
    <cfRule type="top10" dxfId="191" priority="2030" rank="1"/>
  </conditionalFormatting>
  <conditionalFormatting sqref="E43:O43">
    <cfRule type="top10" dxfId="190" priority="2031" rank="1"/>
  </conditionalFormatting>
  <conditionalFormatting sqref="E45:O45">
    <cfRule type="top10" dxfId="189" priority="2032" rank="1"/>
  </conditionalFormatting>
  <conditionalFormatting sqref="E47:O47">
    <cfRule type="top10" dxfId="188" priority="2033" rank="1"/>
  </conditionalFormatting>
  <conditionalFormatting sqref="E49:O49">
    <cfRule type="top10" dxfId="187" priority="2034" rank="1"/>
  </conditionalFormatting>
  <pageMargins left="0.7" right="0.7" top="0.75" bottom="0.75" header="0.3" footer="0.3"/>
  <pageSetup paperSize="9" scale="59" orientation="landscape"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8" ht="15.75" customHeight="1" x14ac:dyDescent="0.15">
      <c r="B2" s="1" t="s">
        <v>49</v>
      </c>
    </row>
    <row r="3" spans="2:8" ht="15.75" customHeight="1" x14ac:dyDescent="0.15">
      <c r="B3" s="1" t="s">
        <v>50</v>
      </c>
    </row>
    <row r="4" spans="2:8" ht="15.75" customHeight="1" x14ac:dyDescent="0.15">
      <c r="B4" s="3" t="s">
        <v>412</v>
      </c>
      <c r="C4" s="3"/>
      <c r="D4" s="3"/>
      <c r="E4" s="3"/>
      <c r="F4" s="3"/>
      <c r="G4" s="3"/>
      <c r="H4" s="3"/>
    </row>
    <row r="5" spans="2:8" ht="15.75" customHeight="1" x14ac:dyDescent="0.15">
      <c r="B5" s="3" t="s">
        <v>51</v>
      </c>
      <c r="C5" s="3"/>
      <c r="D5" s="3"/>
      <c r="E5" s="3"/>
      <c r="F5" s="3"/>
      <c r="G5" s="3"/>
      <c r="H5" s="3"/>
    </row>
    <row r="6" spans="2:8" ht="4.5" customHeight="1" x14ac:dyDescent="0.15">
      <c r="B6" s="12"/>
      <c r="C6" s="14"/>
      <c r="D6" s="15"/>
      <c r="E6" s="6"/>
      <c r="F6" s="13"/>
      <c r="G6" s="13"/>
      <c r="H6" s="3"/>
    </row>
    <row r="7" spans="2:8" s="2" customFormat="1" ht="118.5" customHeight="1" thickBot="1" x14ac:dyDescent="0.2">
      <c r="B7" s="9"/>
      <c r="C7" s="5" t="s">
        <v>48</v>
      </c>
      <c r="D7" s="19" t="s">
        <v>52</v>
      </c>
      <c r="E7" s="22" t="s">
        <v>38</v>
      </c>
      <c r="F7" s="23" t="s">
        <v>39</v>
      </c>
      <c r="G7" s="23" t="s">
        <v>53</v>
      </c>
      <c r="H7" s="4"/>
    </row>
    <row r="8" spans="2:8" ht="15.75" customHeight="1" thickTop="1" x14ac:dyDescent="0.15">
      <c r="B8" s="108" t="s">
        <v>54</v>
      </c>
      <c r="C8" s="109"/>
      <c r="D8" s="16">
        <v>745</v>
      </c>
      <c r="E8" s="7">
        <v>354</v>
      </c>
      <c r="F8" s="10">
        <v>337</v>
      </c>
      <c r="G8" s="10">
        <v>54</v>
      </c>
      <c r="H8" s="3"/>
    </row>
    <row r="9" spans="2:8" ht="15.75" customHeight="1" x14ac:dyDescent="0.15">
      <c r="B9" s="110"/>
      <c r="C9" s="111"/>
      <c r="D9" s="18">
        <v>100</v>
      </c>
      <c r="E9" s="8">
        <v>47.5</v>
      </c>
      <c r="F9" s="11">
        <v>45.2</v>
      </c>
      <c r="G9" s="11">
        <v>7.2</v>
      </c>
      <c r="H9" s="3"/>
    </row>
    <row r="10" spans="2:8" ht="15.75" customHeight="1" x14ac:dyDescent="0.15">
      <c r="B10" s="116" t="s">
        <v>46</v>
      </c>
      <c r="C10" s="115" t="s">
        <v>2</v>
      </c>
      <c r="D10" s="17">
        <v>245</v>
      </c>
      <c r="E10" s="7">
        <v>124</v>
      </c>
      <c r="F10" s="10">
        <v>105</v>
      </c>
      <c r="G10" s="10">
        <v>16</v>
      </c>
      <c r="H10" s="3"/>
    </row>
    <row r="11" spans="2:8" ht="15.75" customHeight="1" x14ac:dyDescent="0.15">
      <c r="B11" s="116"/>
      <c r="C11" s="114" t="s">
        <v>0</v>
      </c>
      <c r="D11" s="33">
        <v>100</v>
      </c>
      <c r="E11" s="34">
        <v>50.6</v>
      </c>
      <c r="F11" s="35">
        <v>42.9</v>
      </c>
      <c r="G11" s="35">
        <v>6.5</v>
      </c>
      <c r="H11" s="3"/>
    </row>
    <row r="12" spans="2:8" ht="15.75" customHeight="1" x14ac:dyDescent="0.15">
      <c r="B12" s="116"/>
      <c r="C12" s="112" t="s">
        <v>3</v>
      </c>
      <c r="D12" s="16">
        <v>491</v>
      </c>
      <c r="E12" s="27">
        <v>225</v>
      </c>
      <c r="F12" s="28">
        <v>229</v>
      </c>
      <c r="G12" s="28">
        <v>37</v>
      </c>
      <c r="H12" s="3"/>
    </row>
    <row r="13" spans="2:8" ht="15.75" customHeight="1" x14ac:dyDescent="0.15">
      <c r="B13" s="116"/>
      <c r="C13" s="113" t="s">
        <v>0</v>
      </c>
      <c r="D13" s="18">
        <v>100</v>
      </c>
      <c r="E13" s="8">
        <v>45.8</v>
      </c>
      <c r="F13" s="11">
        <v>46.6</v>
      </c>
      <c r="G13" s="11">
        <v>7.5</v>
      </c>
      <c r="H13" s="3"/>
    </row>
    <row r="14" spans="2:8" ht="15.75" customHeight="1" x14ac:dyDescent="0.15">
      <c r="B14" s="117" t="s">
        <v>47</v>
      </c>
      <c r="C14" s="112" t="s">
        <v>5</v>
      </c>
      <c r="D14" s="17">
        <v>59</v>
      </c>
      <c r="E14" s="7">
        <v>26</v>
      </c>
      <c r="F14" s="10">
        <v>28</v>
      </c>
      <c r="G14" s="10">
        <v>5</v>
      </c>
      <c r="H14" s="3"/>
    </row>
    <row r="15" spans="2:8" ht="15.75" customHeight="1" x14ac:dyDescent="0.15">
      <c r="B15" s="116"/>
      <c r="C15" s="114" t="s">
        <v>0</v>
      </c>
      <c r="D15" s="33">
        <v>100</v>
      </c>
      <c r="E15" s="34">
        <v>44.1</v>
      </c>
      <c r="F15" s="35">
        <v>47.5</v>
      </c>
      <c r="G15" s="35">
        <v>8.5</v>
      </c>
      <c r="H15" s="3"/>
    </row>
    <row r="16" spans="2:8" ht="15.75" customHeight="1" x14ac:dyDescent="0.15">
      <c r="B16" s="116"/>
      <c r="C16" s="112" t="s">
        <v>6</v>
      </c>
      <c r="D16" s="16">
        <v>70</v>
      </c>
      <c r="E16" s="27">
        <v>38</v>
      </c>
      <c r="F16" s="28">
        <v>28</v>
      </c>
      <c r="G16" s="28">
        <v>4</v>
      </c>
      <c r="H16" s="3"/>
    </row>
    <row r="17" spans="2:8" ht="15.75" customHeight="1" x14ac:dyDescent="0.15">
      <c r="B17" s="116"/>
      <c r="C17" s="114" t="s">
        <v>0</v>
      </c>
      <c r="D17" s="33">
        <v>100</v>
      </c>
      <c r="E17" s="34">
        <v>54.3</v>
      </c>
      <c r="F17" s="35">
        <v>40</v>
      </c>
      <c r="G17" s="35">
        <v>5.7</v>
      </c>
      <c r="H17" s="3"/>
    </row>
    <row r="18" spans="2:8" ht="15.75" customHeight="1" x14ac:dyDescent="0.15">
      <c r="B18" s="116"/>
      <c r="C18" s="112" t="s">
        <v>7</v>
      </c>
      <c r="D18" s="16">
        <v>123</v>
      </c>
      <c r="E18" s="27">
        <v>63</v>
      </c>
      <c r="F18" s="28">
        <v>50</v>
      </c>
      <c r="G18" s="28">
        <v>10</v>
      </c>
      <c r="H18" s="3"/>
    </row>
    <row r="19" spans="2:8" ht="15.75" customHeight="1" x14ac:dyDescent="0.15">
      <c r="B19" s="116"/>
      <c r="C19" s="114" t="s">
        <v>0</v>
      </c>
      <c r="D19" s="33">
        <v>100</v>
      </c>
      <c r="E19" s="34">
        <v>51.2</v>
      </c>
      <c r="F19" s="35">
        <v>40.700000000000003</v>
      </c>
      <c r="G19" s="35">
        <v>8.1</v>
      </c>
      <c r="H19" s="3"/>
    </row>
    <row r="20" spans="2:8" ht="15.75" customHeight="1" x14ac:dyDescent="0.15">
      <c r="B20" s="116"/>
      <c r="C20" s="112" t="s">
        <v>8</v>
      </c>
      <c r="D20" s="16">
        <v>195</v>
      </c>
      <c r="E20" s="27">
        <v>97</v>
      </c>
      <c r="F20" s="28">
        <v>82</v>
      </c>
      <c r="G20" s="28">
        <v>16</v>
      </c>
      <c r="H20" s="3"/>
    </row>
    <row r="21" spans="2:8" ht="15.75" customHeight="1" x14ac:dyDescent="0.15">
      <c r="B21" s="116"/>
      <c r="C21" s="114" t="s">
        <v>0</v>
      </c>
      <c r="D21" s="33">
        <v>100</v>
      </c>
      <c r="E21" s="34">
        <v>49.7</v>
      </c>
      <c r="F21" s="35">
        <v>42.1</v>
      </c>
      <c r="G21" s="35">
        <v>8.1999999999999993</v>
      </c>
      <c r="H21" s="3"/>
    </row>
    <row r="22" spans="2:8" ht="15.75" customHeight="1" x14ac:dyDescent="0.15">
      <c r="B22" s="116"/>
      <c r="C22" s="112" t="s">
        <v>9</v>
      </c>
      <c r="D22" s="16">
        <v>287</v>
      </c>
      <c r="E22" s="27">
        <v>124</v>
      </c>
      <c r="F22" s="28">
        <v>146</v>
      </c>
      <c r="G22" s="28">
        <v>17</v>
      </c>
      <c r="H22" s="3"/>
    </row>
    <row r="23" spans="2:8" ht="15.75" customHeight="1" x14ac:dyDescent="0.15">
      <c r="B23" s="118"/>
      <c r="C23" s="113" t="s">
        <v>0</v>
      </c>
      <c r="D23" s="18">
        <v>100</v>
      </c>
      <c r="E23" s="8">
        <v>43.2</v>
      </c>
      <c r="F23" s="11">
        <v>50.9</v>
      </c>
      <c r="G23" s="11">
        <v>5.9</v>
      </c>
      <c r="H23" s="3"/>
    </row>
    <row r="24" spans="2:8" ht="15.75" customHeight="1" x14ac:dyDescent="0.15">
      <c r="B24" s="3"/>
      <c r="C24" s="3"/>
      <c r="D24" s="3"/>
      <c r="E24" s="3"/>
      <c r="F24" s="3"/>
      <c r="G24" s="3"/>
      <c r="H24" s="3"/>
    </row>
    <row r="25" spans="2:8" ht="15.75" customHeight="1" x14ac:dyDescent="0.15">
      <c r="B25" s="3"/>
      <c r="C25" s="3"/>
      <c r="D25" s="3"/>
      <c r="E25" s="3"/>
      <c r="F25" s="3"/>
      <c r="G25" s="3"/>
      <c r="H25" s="3"/>
    </row>
    <row r="26" spans="2:8" ht="15.75" customHeight="1" x14ac:dyDescent="0.15">
      <c r="B26" s="3"/>
      <c r="C26" s="3"/>
      <c r="D26" s="3"/>
      <c r="E26" s="3"/>
      <c r="F26" s="3"/>
      <c r="G26" s="3"/>
      <c r="H26" s="3"/>
    </row>
    <row r="27" spans="2:8" ht="15.75" customHeight="1" x14ac:dyDescent="0.15">
      <c r="B27" s="3"/>
      <c r="C27" s="3"/>
      <c r="D27" s="3"/>
      <c r="E27" s="3"/>
      <c r="F27" s="3"/>
      <c r="G27" s="3"/>
      <c r="H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G9">
    <cfRule type="top10" dxfId="2276" priority="2350" rank="1"/>
  </conditionalFormatting>
  <conditionalFormatting sqref="E11:G11">
    <cfRule type="top10" dxfId="2275" priority="2351" rank="1"/>
  </conditionalFormatting>
  <conditionalFormatting sqref="E13:G13">
    <cfRule type="top10" dxfId="2274" priority="2352" rank="1"/>
  </conditionalFormatting>
  <conditionalFormatting sqref="E15:G15">
    <cfRule type="top10" dxfId="2273" priority="2353" rank="1"/>
  </conditionalFormatting>
  <conditionalFormatting sqref="E17:G17">
    <cfRule type="top10" dxfId="2272" priority="2354" rank="1"/>
  </conditionalFormatting>
  <conditionalFormatting sqref="E19:G19">
    <cfRule type="top10" dxfId="2271" priority="2355" rank="1"/>
  </conditionalFormatting>
  <conditionalFormatting sqref="E21:G21">
    <cfRule type="top10" dxfId="2270" priority="2356" rank="1"/>
  </conditionalFormatting>
  <conditionalFormatting sqref="E23:G23">
    <cfRule type="top10" dxfId="2269" priority="2357" rank="1"/>
  </conditionalFormatting>
  <pageMargins left="0.7" right="0.7" top="0.75" bottom="0.75" header="0.3" footer="0.3"/>
  <pageSetup paperSize="9" orientation="landscape" r:id="rId1"/>
  <headerFooter>
    <oddFooter>&amp;C&amp;P</oddFooter>
  </headerFooter>
</worksheet>
</file>

<file path=xl/worksheets/sheet2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51"/>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4" ht="15.75" customHeight="1" x14ac:dyDescent="0.15">
      <c r="B2" s="1" t="s">
        <v>880</v>
      </c>
    </row>
    <row r="3" spans="2:14" ht="15.75" customHeight="1" x14ac:dyDescent="0.15">
      <c r="B3" s="1" t="s">
        <v>786</v>
      </c>
    </row>
    <row r="4" spans="2:14" ht="15.75" customHeight="1" x14ac:dyDescent="0.15">
      <c r="B4" s="1" t="s">
        <v>808</v>
      </c>
    </row>
    <row r="5" spans="2:14" ht="15.75" customHeight="1" x14ac:dyDescent="0.15">
      <c r="B5" s="1" t="s">
        <v>882</v>
      </c>
    </row>
    <row r="6" spans="2:14" ht="4.5" customHeight="1" x14ac:dyDescent="0.15">
      <c r="B6" s="12"/>
      <c r="C6" s="6"/>
      <c r="D6" s="15"/>
      <c r="E6" s="73"/>
      <c r="F6" s="13"/>
      <c r="G6" s="13"/>
      <c r="H6" s="13"/>
      <c r="I6" s="13"/>
      <c r="J6" s="13"/>
      <c r="K6" s="13"/>
      <c r="L6" s="13"/>
      <c r="M6" s="13"/>
      <c r="N6" s="13"/>
    </row>
    <row r="7" spans="2:14" s="2" customFormat="1" ht="118.5" customHeight="1" thickBot="1" x14ac:dyDescent="0.2">
      <c r="B7" s="25"/>
      <c r="C7" s="5" t="s">
        <v>427</v>
      </c>
      <c r="D7" s="19" t="s">
        <v>52</v>
      </c>
      <c r="E7" s="22" t="s">
        <v>877</v>
      </c>
      <c r="F7" s="23" t="s">
        <v>81</v>
      </c>
      <c r="G7" s="23" t="s">
        <v>82</v>
      </c>
      <c r="H7" s="23" t="s">
        <v>1297</v>
      </c>
      <c r="I7" s="23" t="s">
        <v>83</v>
      </c>
      <c r="J7" s="23" t="s">
        <v>84</v>
      </c>
      <c r="K7" s="23" t="s">
        <v>85</v>
      </c>
      <c r="L7" s="23" t="s">
        <v>1298</v>
      </c>
      <c r="M7" s="23" t="s">
        <v>86</v>
      </c>
      <c r="N7" s="23" t="s">
        <v>53</v>
      </c>
    </row>
    <row r="8" spans="2:14" ht="15.75" customHeight="1" thickTop="1" x14ac:dyDescent="0.15">
      <c r="B8" s="108" t="s">
        <v>428</v>
      </c>
      <c r="C8" s="109"/>
      <c r="D8" s="16">
        <v>5305</v>
      </c>
      <c r="E8" s="46">
        <v>593</v>
      </c>
      <c r="F8" s="28">
        <v>1887</v>
      </c>
      <c r="G8" s="28">
        <v>1183</v>
      </c>
      <c r="H8" s="28">
        <v>750</v>
      </c>
      <c r="I8" s="28">
        <v>1861</v>
      </c>
      <c r="J8" s="28">
        <v>480</v>
      </c>
      <c r="K8" s="28">
        <v>1420</v>
      </c>
      <c r="L8" s="28">
        <v>443</v>
      </c>
      <c r="M8" s="28">
        <v>1083</v>
      </c>
      <c r="N8" s="28">
        <v>468</v>
      </c>
    </row>
    <row r="9" spans="2:14" ht="15.75" customHeight="1" x14ac:dyDescent="0.15">
      <c r="B9" s="110"/>
      <c r="C9" s="109"/>
      <c r="D9" s="71">
        <v>100</v>
      </c>
      <c r="E9" s="70">
        <v>11.2</v>
      </c>
      <c r="F9" s="36">
        <v>35.6</v>
      </c>
      <c r="G9" s="36">
        <v>22.3</v>
      </c>
      <c r="H9" s="36">
        <v>14.1</v>
      </c>
      <c r="I9" s="36">
        <v>35.1</v>
      </c>
      <c r="J9" s="36">
        <v>9</v>
      </c>
      <c r="K9" s="36">
        <v>26.8</v>
      </c>
      <c r="L9" s="36">
        <v>8.4</v>
      </c>
      <c r="M9" s="36">
        <v>20.399999999999999</v>
      </c>
      <c r="N9" s="36">
        <v>8.8000000000000007</v>
      </c>
    </row>
    <row r="10" spans="2:14" ht="15.75" customHeight="1" x14ac:dyDescent="0.15">
      <c r="B10" s="117" t="s">
        <v>429</v>
      </c>
      <c r="C10" s="115" t="s">
        <v>2</v>
      </c>
      <c r="D10" s="17">
        <v>1310</v>
      </c>
      <c r="E10" s="69">
        <v>159</v>
      </c>
      <c r="F10" s="10">
        <v>476</v>
      </c>
      <c r="G10" s="10">
        <v>303</v>
      </c>
      <c r="H10" s="10">
        <v>189</v>
      </c>
      <c r="I10" s="10">
        <v>519</v>
      </c>
      <c r="J10" s="10">
        <v>132</v>
      </c>
      <c r="K10" s="10">
        <v>391</v>
      </c>
      <c r="L10" s="10">
        <v>129</v>
      </c>
      <c r="M10" s="10">
        <v>222</v>
      </c>
      <c r="N10" s="10">
        <v>117</v>
      </c>
    </row>
    <row r="11" spans="2:14" ht="15.75" customHeight="1" x14ac:dyDescent="0.15">
      <c r="B11" s="116"/>
      <c r="C11" s="160"/>
      <c r="D11" s="33">
        <v>100</v>
      </c>
      <c r="E11" s="49">
        <v>12.1</v>
      </c>
      <c r="F11" s="35">
        <v>36.299999999999997</v>
      </c>
      <c r="G11" s="35">
        <v>23.1</v>
      </c>
      <c r="H11" s="35">
        <v>14.4</v>
      </c>
      <c r="I11" s="35">
        <v>39.6</v>
      </c>
      <c r="J11" s="35">
        <v>10.1</v>
      </c>
      <c r="K11" s="35">
        <v>29.8</v>
      </c>
      <c r="L11" s="35">
        <v>9.8000000000000007</v>
      </c>
      <c r="M11" s="35">
        <v>16.899999999999999</v>
      </c>
      <c r="N11" s="35">
        <v>8.9</v>
      </c>
    </row>
    <row r="12" spans="2:14" ht="15.75" customHeight="1" x14ac:dyDescent="0.15">
      <c r="B12" s="116"/>
      <c r="C12" s="158" t="s">
        <v>3</v>
      </c>
      <c r="D12" s="16">
        <v>3960</v>
      </c>
      <c r="E12" s="46">
        <v>432</v>
      </c>
      <c r="F12" s="28">
        <v>1399</v>
      </c>
      <c r="G12" s="28">
        <v>869</v>
      </c>
      <c r="H12" s="28">
        <v>557</v>
      </c>
      <c r="I12" s="28">
        <v>1332</v>
      </c>
      <c r="J12" s="28">
        <v>345</v>
      </c>
      <c r="K12" s="28">
        <v>1020</v>
      </c>
      <c r="L12" s="28">
        <v>312</v>
      </c>
      <c r="M12" s="28">
        <v>854</v>
      </c>
      <c r="N12" s="28">
        <v>348</v>
      </c>
    </row>
    <row r="13" spans="2:14" ht="15.75" customHeight="1" x14ac:dyDescent="0.15">
      <c r="B13" s="118"/>
      <c r="C13" s="161"/>
      <c r="D13" s="18">
        <v>100</v>
      </c>
      <c r="E13" s="68">
        <v>10.9</v>
      </c>
      <c r="F13" s="11">
        <v>35.299999999999997</v>
      </c>
      <c r="G13" s="11">
        <v>21.9</v>
      </c>
      <c r="H13" s="11">
        <v>14.1</v>
      </c>
      <c r="I13" s="11">
        <v>33.6</v>
      </c>
      <c r="J13" s="11">
        <v>8.6999999999999993</v>
      </c>
      <c r="K13" s="11">
        <v>25.8</v>
      </c>
      <c r="L13" s="11">
        <v>7.9</v>
      </c>
      <c r="M13" s="11">
        <v>21.6</v>
      </c>
      <c r="N13" s="11">
        <v>8.8000000000000007</v>
      </c>
    </row>
    <row r="14" spans="2:14" ht="15.75" customHeight="1" x14ac:dyDescent="0.15">
      <c r="B14" s="117" t="s">
        <v>4</v>
      </c>
      <c r="C14" s="115" t="s">
        <v>430</v>
      </c>
      <c r="D14" s="17">
        <v>149</v>
      </c>
      <c r="E14" s="69">
        <v>22</v>
      </c>
      <c r="F14" s="10">
        <v>53</v>
      </c>
      <c r="G14" s="10">
        <v>34</v>
      </c>
      <c r="H14" s="10">
        <v>17</v>
      </c>
      <c r="I14" s="10">
        <v>68</v>
      </c>
      <c r="J14" s="10">
        <v>18</v>
      </c>
      <c r="K14" s="10">
        <v>53</v>
      </c>
      <c r="L14" s="10">
        <v>23</v>
      </c>
      <c r="M14" s="10">
        <v>20</v>
      </c>
      <c r="N14" s="10">
        <v>11</v>
      </c>
    </row>
    <row r="15" spans="2:14" ht="15.75" customHeight="1" x14ac:dyDescent="0.15">
      <c r="B15" s="116"/>
      <c r="C15" s="160"/>
      <c r="D15" s="33">
        <v>100</v>
      </c>
      <c r="E15" s="49">
        <v>14.8</v>
      </c>
      <c r="F15" s="35">
        <v>35.6</v>
      </c>
      <c r="G15" s="35">
        <v>22.8</v>
      </c>
      <c r="H15" s="35">
        <v>11.4</v>
      </c>
      <c r="I15" s="35">
        <v>45.6</v>
      </c>
      <c r="J15" s="35">
        <v>12.1</v>
      </c>
      <c r="K15" s="35">
        <v>35.6</v>
      </c>
      <c r="L15" s="35">
        <v>15.4</v>
      </c>
      <c r="M15" s="35">
        <v>13.4</v>
      </c>
      <c r="N15" s="35">
        <v>7.4</v>
      </c>
    </row>
    <row r="16" spans="2:14" ht="15.75" customHeight="1" x14ac:dyDescent="0.15">
      <c r="B16" s="116"/>
      <c r="C16" s="158" t="s">
        <v>431</v>
      </c>
      <c r="D16" s="16">
        <v>184</v>
      </c>
      <c r="E16" s="46">
        <v>34</v>
      </c>
      <c r="F16" s="28">
        <v>56</v>
      </c>
      <c r="G16" s="28">
        <v>48</v>
      </c>
      <c r="H16" s="28">
        <v>24</v>
      </c>
      <c r="I16" s="28">
        <v>84</v>
      </c>
      <c r="J16" s="28">
        <v>17</v>
      </c>
      <c r="K16" s="28">
        <v>44</v>
      </c>
      <c r="L16" s="28">
        <v>21</v>
      </c>
      <c r="M16" s="28">
        <v>26</v>
      </c>
      <c r="N16" s="28">
        <v>18</v>
      </c>
    </row>
    <row r="17" spans="2:14" ht="15.75" customHeight="1" x14ac:dyDescent="0.15">
      <c r="B17" s="116"/>
      <c r="C17" s="160"/>
      <c r="D17" s="33">
        <v>100</v>
      </c>
      <c r="E17" s="49">
        <v>18.5</v>
      </c>
      <c r="F17" s="35">
        <v>30.4</v>
      </c>
      <c r="G17" s="35">
        <v>26.1</v>
      </c>
      <c r="H17" s="35">
        <v>13</v>
      </c>
      <c r="I17" s="35">
        <v>45.7</v>
      </c>
      <c r="J17" s="35">
        <v>9.1999999999999993</v>
      </c>
      <c r="K17" s="35">
        <v>23.9</v>
      </c>
      <c r="L17" s="35">
        <v>11.4</v>
      </c>
      <c r="M17" s="35">
        <v>14.1</v>
      </c>
      <c r="N17" s="35">
        <v>9.8000000000000007</v>
      </c>
    </row>
    <row r="18" spans="2:14" ht="15.75" customHeight="1" x14ac:dyDescent="0.15">
      <c r="B18" s="116"/>
      <c r="C18" s="158" t="s">
        <v>432</v>
      </c>
      <c r="D18" s="16">
        <v>247</v>
      </c>
      <c r="E18" s="46">
        <v>26</v>
      </c>
      <c r="F18" s="28">
        <v>69</v>
      </c>
      <c r="G18" s="28">
        <v>56</v>
      </c>
      <c r="H18" s="28">
        <v>34</v>
      </c>
      <c r="I18" s="28">
        <v>88</v>
      </c>
      <c r="J18" s="28">
        <v>25</v>
      </c>
      <c r="K18" s="28">
        <v>76</v>
      </c>
      <c r="L18" s="28">
        <v>21</v>
      </c>
      <c r="M18" s="28">
        <v>60</v>
      </c>
      <c r="N18" s="28">
        <v>24</v>
      </c>
    </row>
    <row r="19" spans="2:14" ht="15.75" customHeight="1" x14ac:dyDescent="0.15">
      <c r="B19" s="116"/>
      <c r="C19" s="160"/>
      <c r="D19" s="33">
        <v>100</v>
      </c>
      <c r="E19" s="49">
        <v>10.5</v>
      </c>
      <c r="F19" s="35">
        <v>27.9</v>
      </c>
      <c r="G19" s="35">
        <v>22.7</v>
      </c>
      <c r="H19" s="35">
        <v>13.8</v>
      </c>
      <c r="I19" s="35">
        <v>35.6</v>
      </c>
      <c r="J19" s="35">
        <v>10.1</v>
      </c>
      <c r="K19" s="35">
        <v>30.8</v>
      </c>
      <c r="L19" s="35">
        <v>8.5</v>
      </c>
      <c r="M19" s="35">
        <v>24.3</v>
      </c>
      <c r="N19" s="35">
        <v>9.6999999999999993</v>
      </c>
    </row>
    <row r="20" spans="2:14" ht="15.75" customHeight="1" x14ac:dyDescent="0.15">
      <c r="B20" s="116"/>
      <c r="C20" s="158" t="s">
        <v>433</v>
      </c>
      <c r="D20" s="16">
        <v>454</v>
      </c>
      <c r="E20" s="46">
        <v>59</v>
      </c>
      <c r="F20" s="28">
        <v>147</v>
      </c>
      <c r="G20" s="28">
        <v>113</v>
      </c>
      <c r="H20" s="28">
        <v>64</v>
      </c>
      <c r="I20" s="28">
        <v>144</v>
      </c>
      <c r="J20" s="28">
        <v>39</v>
      </c>
      <c r="K20" s="28">
        <v>100</v>
      </c>
      <c r="L20" s="28">
        <v>38</v>
      </c>
      <c r="M20" s="28">
        <v>94</v>
      </c>
      <c r="N20" s="28">
        <v>52</v>
      </c>
    </row>
    <row r="21" spans="2:14" ht="15.75" customHeight="1" x14ac:dyDescent="0.15">
      <c r="B21" s="116"/>
      <c r="C21" s="160"/>
      <c r="D21" s="33">
        <v>100</v>
      </c>
      <c r="E21" s="49">
        <v>13</v>
      </c>
      <c r="F21" s="35">
        <v>32.4</v>
      </c>
      <c r="G21" s="35">
        <v>24.9</v>
      </c>
      <c r="H21" s="35">
        <v>14.1</v>
      </c>
      <c r="I21" s="35">
        <v>31.7</v>
      </c>
      <c r="J21" s="35">
        <v>8.6</v>
      </c>
      <c r="K21" s="35">
        <v>22</v>
      </c>
      <c r="L21" s="35">
        <v>8.4</v>
      </c>
      <c r="M21" s="35">
        <v>20.7</v>
      </c>
      <c r="N21" s="35">
        <v>11.5</v>
      </c>
    </row>
    <row r="22" spans="2:14" ht="15.75" customHeight="1" x14ac:dyDescent="0.15">
      <c r="B22" s="116"/>
      <c r="C22" s="158" t="s">
        <v>434</v>
      </c>
      <c r="D22" s="16">
        <v>1021</v>
      </c>
      <c r="E22" s="46">
        <v>128</v>
      </c>
      <c r="F22" s="28">
        <v>351</v>
      </c>
      <c r="G22" s="28">
        <v>210</v>
      </c>
      <c r="H22" s="28">
        <v>141</v>
      </c>
      <c r="I22" s="28">
        <v>324</v>
      </c>
      <c r="J22" s="28">
        <v>97</v>
      </c>
      <c r="K22" s="28">
        <v>259</v>
      </c>
      <c r="L22" s="28">
        <v>76</v>
      </c>
      <c r="M22" s="28">
        <v>222</v>
      </c>
      <c r="N22" s="28">
        <v>80</v>
      </c>
    </row>
    <row r="23" spans="2:14" ht="15.75" customHeight="1" x14ac:dyDescent="0.15">
      <c r="B23" s="116"/>
      <c r="C23" s="159"/>
      <c r="D23" s="33">
        <v>100</v>
      </c>
      <c r="E23" s="49">
        <v>12.5</v>
      </c>
      <c r="F23" s="35">
        <v>34.4</v>
      </c>
      <c r="G23" s="35">
        <v>20.6</v>
      </c>
      <c r="H23" s="35">
        <v>13.8</v>
      </c>
      <c r="I23" s="35">
        <v>31.7</v>
      </c>
      <c r="J23" s="35">
        <v>9.5</v>
      </c>
      <c r="K23" s="35">
        <v>25.4</v>
      </c>
      <c r="L23" s="35">
        <v>7.4</v>
      </c>
      <c r="M23" s="35">
        <v>21.7</v>
      </c>
      <c r="N23" s="35">
        <v>7.8</v>
      </c>
    </row>
    <row r="24" spans="2:14" ht="15.75" customHeight="1" x14ac:dyDescent="0.15">
      <c r="B24" s="116"/>
      <c r="C24" s="160" t="s">
        <v>435</v>
      </c>
      <c r="D24" s="16">
        <v>1668</v>
      </c>
      <c r="E24" s="46">
        <v>151</v>
      </c>
      <c r="F24" s="28">
        <v>599</v>
      </c>
      <c r="G24" s="28">
        <v>358</v>
      </c>
      <c r="H24" s="28">
        <v>246</v>
      </c>
      <c r="I24" s="28">
        <v>592</v>
      </c>
      <c r="J24" s="28">
        <v>134</v>
      </c>
      <c r="K24" s="28">
        <v>421</v>
      </c>
      <c r="L24" s="28">
        <v>142</v>
      </c>
      <c r="M24" s="28">
        <v>342</v>
      </c>
      <c r="N24" s="28">
        <v>157</v>
      </c>
    </row>
    <row r="25" spans="2:14" ht="15.75" customHeight="1" x14ac:dyDescent="0.15">
      <c r="B25" s="116"/>
      <c r="C25" s="160"/>
      <c r="D25" s="33">
        <v>100</v>
      </c>
      <c r="E25" s="49">
        <v>9.1</v>
      </c>
      <c r="F25" s="35">
        <v>35.9</v>
      </c>
      <c r="G25" s="35">
        <v>21.5</v>
      </c>
      <c r="H25" s="35">
        <v>14.7</v>
      </c>
      <c r="I25" s="35">
        <v>35.5</v>
      </c>
      <c r="J25" s="35">
        <v>8</v>
      </c>
      <c r="K25" s="35">
        <v>25.2</v>
      </c>
      <c r="L25" s="35">
        <v>8.5</v>
      </c>
      <c r="M25" s="35">
        <v>20.5</v>
      </c>
      <c r="N25" s="35">
        <v>9.4</v>
      </c>
    </row>
    <row r="26" spans="2:14" ht="15.75" customHeight="1" x14ac:dyDescent="0.15">
      <c r="B26" s="116"/>
      <c r="C26" s="158" t="s">
        <v>436</v>
      </c>
      <c r="D26" s="16">
        <v>1492</v>
      </c>
      <c r="E26" s="46">
        <v>167</v>
      </c>
      <c r="F26" s="28">
        <v>584</v>
      </c>
      <c r="G26" s="28">
        <v>345</v>
      </c>
      <c r="H26" s="28">
        <v>213</v>
      </c>
      <c r="I26" s="28">
        <v>539</v>
      </c>
      <c r="J26" s="28">
        <v>144</v>
      </c>
      <c r="K26" s="28">
        <v>444</v>
      </c>
      <c r="L26" s="28">
        <v>114</v>
      </c>
      <c r="M26" s="28">
        <v>294</v>
      </c>
      <c r="N26" s="28">
        <v>117</v>
      </c>
    </row>
    <row r="27" spans="2:14" ht="15.75" customHeight="1" x14ac:dyDescent="0.15">
      <c r="B27" s="118"/>
      <c r="C27" s="161"/>
      <c r="D27" s="18">
        <v>100</v>
      </c>
      <c r="E27" s="68">
        <v>11.2</v>
      </c>
      <c r="F27" s="11">
        <v>39.1</v>
      </c>
      <c r="G27" s="11">
        <v>23.1</v>
      </c>
      <c r="H27" s="11">
        <v>14.3</v>
      </c>
      <c r="I27" s="11">
        <v>36.1</v>
      </c>
      <c r="J27" s="11">
        <v>9.6999999999999993</v>
      </c>
      <c r="K27" s="11">
        <v>29.8</v>
      </c>
      <c r="L27" s="11">
        <v>7.6</v>
      </c>
      <c r="M27" s="11">
        <v>19.7</v>
      </c>
      <c r="N27" s="11">
        <v>7.8</v>
      </c>
    </row>
    <row r="28" spans="2:14" ht="15.75" customHeight="1" x14ac:dyDescent="0.15">
      <c r="B28" s="117" t="s">
        <v>478</v>
      </c>
      <c r="C28" s="115" t="s">
        <v>18</v>
      </c>
      <c r="D28" s="17">
        <v>704</v>
      </c>
      <c r="E28" s="69">
        <v>81</v>
      </c>
      <c r="F28" s="10">
        <v>227</v>
      </c>
      <c r="G28" s="10">
        <v>154</v>
      </c>
      <c r="H28" s="10">
        <v>82</v>
      </c>
      <c r="I28" s="10">
        <v>138</v>
      </c>
      <c r="J28" s="10">
        <v>33</v>
      </c>
      <c r="K28" s="10">
        <v>96</v>
      </c>
      <c r="L28" s="10">
        <v>32</v>
      </c>
      <c r="M28" s="10">
        <v>218</v>
      </c>
      <c r="N28" s="10">
        <v>89</v>
      </c>
    </row>
    <row r="29" spans="2:14" ht="15.75" customHeight="1" x14ac:dyDescent="0.15">
      <c r="B29" s="116"/>
      <c r="C29" s="159"/>
      <c r="D29" s="33">
        <v>100</v>
      </c>
      <c r="E29" s="49">
        <v>11.5</v>
      </c>
      <c r="F29" s="35">
        <v>32.200000000000003</v>
      </c>
      <c r="G29" s="35">
        <v>21.9</v>
      </c>
      <c r="H29" s="35">
        <v>11.6</v>
      </c>
      <c r="I29" s="35">
        <v>19.600000000000001</v>
      </c>
      <c r="J29" s="35">
        <v>4.7</v>
      </c>
      <c r="K29" s="35">
        <v>13.6</v>
      </c>
      <c r="L29" s="35">
        <v>4.5</v>
      </c>
      <c r="M29" s="35">
        <v>31</v>
      </c>
      <c r="N29" s="35">
        <v>12.6</v>
      </c>
    </row>
    <row r="30" spans="2:14" ht="15.75" customHeight="1" x14ac:dyDescent="0.15">
      <c r="B30" s="116"/>
      <c r="C30" s="158" t="s">
        <v>19</v>
      </c>
      <c r="D30" s="16">
        <v>931</v>
      </c>
      <c r="E30" s="46">
        <v>99</v>
      </c>
      <c r="F30" s="28">
        <v>304</v>
      </c>
      <c r="G30" s="28">
        <v>219</v>
      </c>
      <c r="H30" s="28">
        <v>115</v>
      </c>
      <c r="I30" s="28">
        <v>231</v>
      </c>
      <c r="J30" s="28">
        <v>58</v>
      </c>
      <c r="K30" s="28">
        <v>151</v>
      </c>
      <c r="L30" s="28">
        <v>51</v>
      </c>
      <c r="M30" s="28">
        <v>250</v>
      </c>
      <c r="N30" s="28">
        <v>89</v>
      </c>
    </row>
    <row r="31" spans="2:14" ht="15.75" customHeight="1" x14ac:dyDescent="0.15">
      <c r="B31" s="116"/>
      <c r="C31" s="159"/>
      <c r="D31" s="33">
        <v>100</v>
      </c>
      <c r="E31" s="49">
        <v>10.6</v>
      </c>
      <c r="F31" s="35">
        <v>32.700000000000003</v>
      </c>
      <c r="G31" s="35">
        <v>23.5</v>
      </c>
      <c r="H31" s="35">
        <v>12.4</v>
      </c>
      <c r="I31" s="35">
        <v>24.8</v>
      </c>
      <c r="J31" s="35">
        <v>6.2</v>
      </c>
      <c r="K31" s="35">
        <v>16.2</v>
      </c>
      <c r="L31" s="35">
        <v>5.5</v>
      </c>
      <c r="M31" s="35">
        <v>26.9</v>
      </c>
      <c r="N31" s="35">
        <v>9.6</v>
      </c>
    </row>
    <row r="32" spans="2:14" ht="15.75" customHeight="1" x14ac:dyDescent="0.15">
      <c r="B32" s="116"/>
      <c r="C32" s="160" t="s">
        <v>20</v>
      </c>
      <c r="D32" s="16">
        <v>1455</v>
      </c>
      <c r="E32" s="46">
        <v>154</v>
      </c>
      <c r="F32" s="28">
        <v>549</v>
      </c>
      <c r="G32" s="28">
        <v>343</v>
      </c>
      <c r="H32" s="28">
        <v>229</v>
      </c>
      <c r="I32" s="28">
        <v>518</v>
      </c>
      <c r="J32" s="28">
        <v>123</v>
      </c>
      <c r="K32" s="28">
        <v>356</v>
      </c>
      <c r="L32" s="28">
        <v>113</v>
      </c>
      <c r="M32" s="28">
        <v>296</v>
      </c>
      <c r="N32" s="28">
        <v>109</v>
      </c>
    </row>
    <row r="33" spans="2:14" ht="15.75" customHeight="1" x14ac:dyDescent="0.15">
      <c r="B33" s="116"/>
      <c r="C33" s="160"/>
      <c r="D33" s="33">
        <v>100</v>
      </c>
      <c r="E33" s="49">
        <v>10.6</v>
      </c>
      <c r="F33" s="35">
        <v>37.700000000000003</v>
      </c>
      <c r="G33" s="35">
        <v>23.6</v>
      </c>
      <c r="H33" s="35">
        <v>15.7</v>
      </c>
      <c r="I33" s="35">
        <v>35.6</v>
      </c>
      <c r="J33" s="35">
        <v>8.5</v>
      </c>
      <c r="K33" s="35">
        <v>24.5</v>
      </c>
      <c r="L33" s="35">
        <v>7.8</v>
      </c>
      <c r="M33" s="35">
        <v>20.3</v>
      </c>
      <c r="N33" s="35">
        <v>7.5</v>
      </c>
    </row>
    <row r="34" spans="2:14" ht="15.75" customHeight="1" x14ac:dyDescent="0.15">
      <c r="B34" s="116"/>
      <c r="C34" s="158" t="s">
        <v>21</v>
      </c>
      <c r="D34" s="16">
        <v>1102</v>
      </c>
      <c r="E34" s="46">
        <v>109</v>
      </c>
      <c r="F34" s="28">
        <v>395</v>
      </c>
      <c r="G34" s="28">
        <v>234</v>
      </c>
      <c r="H34" s="28">
        <v>158</v>
      </c>
      <c r="I34" s="28">
        <v>466</v>
      </c>
      <c r="J34" s="28">
        <v>112</v>
      </c>
      <c r="K34" s="28">
        <v>364</v>
      </c>
      <c r="L34" s="28">
        <v>103</v>
      </c>
      <c r="M34" s="28">
        <v>175</v>
      </c>
      <c r="N34" s="28">
        <v>84</v>
      </c>
    </row>
    <row r="35" spans="2:14" ht="15.75" customHeight="1" x14ac:dyDescent="0.15">
      <c r="B35" s="116"/>
      <c r="C35" s="160"/>
      <c r="D35" s="33">
        <v>100</v>
      </c>
      <c r="E35" s="49">
        <v>9.9</v>
      </c>
      <c r="F35" s="35">
        <v>35.799999999999997</v>
      </c>
      <c r="G35" s="35">
        <v>21.2</v>
      </c>
      <c r="H35" s="35">
        <v>14.3</v>
      </c>
      <c r="I35" s="35">
        <v>42.3</v>
      </c>
      <c r="J35" s="35">
        <v>10.199999999999999</v>
      </c>
      <c r="K35" s="35">
        <v>33</v>
      </c>
      <c r="L35" s="35">
        <v>9.3000000000000007</v>
      </c>
      <c r="M35" s="35">
        <v>15.9</v>
      </c>
      <c r="N35" s="35">
        <v>7.6</v>
      </c>
    </row>
    <row r="36" spans="2:14" ht="15.75" customHeight="1" x14ac:dyDescent="0.15">
      <c r="B36" s="116"/>
      <c r="C36" s="158" t="s">
        <v>22</v>
      </c>
      <c r="D36" s="16">
        <v>564</v>
      </c>
      <c r="E36" s="46">
        <v>76</v>
      </c>
      <c r="F36" s="28">
        <v>206</v>
      </c>
      <c r="G36" s="28">
        <v>132</v>
      </c>
      <c r="H36" s="28">
        <v>90</v>
      </c>
      <c r="I36" s="28">
        <v>263</v>
      </c>
      <c r="J36" s="28">
        <v>78</v>
      </c>
      <c r="K36" s="28">
        <v>237</v>
      </c>
      <c r="L36" s="28">
        <v>81</v>
      </c>
      <c r="M36" s="28">
        <v>71</v>
      </c>
      <c r="N36" s="28">
        <v>41</v>
      </c>
    </row>
    <row r="37" spans="2:14" ht="15.75" customHeight="1" x14ac:dyDescent="0.15">
      <c r="B37" s="116"/>
      <c r="C37" s="159"/>
      <c r="D37" s="33">
        <v>100</v>
      </c>
      <c r="E37" s="49">
        <v>13.5</v>
      </c>
      <c r="F37" s="35">
        <v>36.5</v>
      </c>
      <c r="G37" s="35">
        <v>23.4</v>
      </c>
      <c r="H37" s="35">
        <v>16</v>
      </c>
      <c r="I37" s="35">
        <v>46.6</v>
      </c>
      <c r="J37" s="35">
        <v>13.8</v>
      </c>
      <c r="K37" s="35">
        <v>42</v>
      </c>
      <c r="L37" s="35">
        <v>14.4</v>
      </c>
      <c r="M37" s="35">
        <v>12.6</v>
      </c>
      <c r="N37" s="35">
        <v>7.3</v>
      </c>
    </row>
    <row r="38" spans="2:14" ht="15.75" customHeight="1" x14ac:dyDescent="0.15">
      <c r="B38" s="116"/>
      <c r="C38" s="158" t="s">
        <v>23</v>
      </c>
      <c r="D38" s="16">
        <v>345</v>
      </c>
      <c r="E38" s="46">
        <v>47</v>
      </c>
      <c r="F38" s="28">
        <v>135</v>
      </c>
      <c r="G38" s="28">
        <v>68</v>
      </c>
      <c r="H38" s="28">
        <v>54</v>
      </c>
      <c r="I38" s="28">
        <v>156</v>
      </c>
      <c r="J38" s="28">
        <v>48</v>
      </c>
      <c r="K38" s="28">
        <v>140</v>
      </c>
      <c r="L38" s="28">
        <v>41</v>
      </c>
      <c r="M38" s="28">
        <v>41</v>
      </c>
      <c r="N38" s="28">
        <v>32</v>
      </c>
    </row>
    <row r="39" spans="2:14" ht="15.75" customHeight="1" x14ac:dyDescent="0.15">
      <c r="B39" s="116"/>
      <c r="C39" s="159"/>
      <c r="D39" s="33">
        <v>100</v>
      </c>
      <c r="E39" s="49">
        <v>13.6</v>
      </c>
      <c r="F39" s="35">
        <v>39.1</v>
      </c>
      <c r="G39" s="35">
        <v>19.7</v>
      </c>
      <c r="H39" s="35">
        <v>15.7</v>
      </c>
      <c r="I39" s="35">
        <v>45.2</v>
      </c>
      <c r="J39" s="35">
        <v>13.9</v>
      </c>
      <c r="K39" s="35">
        <v>40.6</v>
      </c>
      <c r="L39" s="35">
        <v>11.9</v>
      </c>
      <c r="M39" s="35">
        <v>11.9</v>
      </c>
      <c r="N39" s="35">
        <v>9.3000000000000007</v>
      </c>
    </row>
    <row r="40" spans="2:14" ht="15.75" customHeight="1" x14ac:dyDescent="0.15">
      <c r="B40" s="116"/>
      <c r="C40" s="160" t="s">
        <v>24</v>
      </c>
      <c r="D40" s="16">
        <v>145</v>
      </c>
      <c r="E40" s="46">
        <v>21</v>
      </c>
      <c r="F40" s="28">
        <v>54</v>
      </c>
      <c r="G40" s="28">
        <v>25</v>
      </c>
      <c r="H40" s="28">
        <v>10</v>
      </c>
      <c r="I40" s="28">
        <v>67</v>
      </c>
      <c r="J40" s="28">
        <v>25</v>
      </c>
      <c r="K40" s="28">
        <v>63</v>
      </c>
      <c r="L40" s="28">
        <v>17</v>
      </c>
      <c r="M40" s="28">
        <v>19</v>
      </c>
      <c r="N40" s="28">
        <v>17</v>
      </c>
    </row>
    <row r="41" spans="2:14" ht="15.75" customHeight="1" x14ac:dyDescent="0.15">
      <c r="B41" s="118"/>
      <c r="C41" s="161"/>
      <c r="D41" s="18">
        <v>100</v>
      </c>
      <c r="E41" s="68">
        <v>14.5</v>
      </c>
      <c r="F41" s="11">
        <v>37.200000000000003</v>
      </c>
      <c r="G41" s="11">
        <v>17.2</v>
      </c>
      <c r="H41" s="11">
        <v>6.9</v>
      </c>
      <c r="I41" s="11">
        <v>46.2</v>
      </c>
      <c r="J41" s="11">
        <v>17.2</v>
      </c>
      <c r="K41" s="11">
        <v>43.4</v>
      </c>
      <c r="L41" s="11">
        <v>11.7</v>
      </c>
      <c r="M41" s="11">
        <v>13.1</v>
      </c>
      <c r="N41" s="11">
        <v>11.7</v>
      </c>
    </row>
    <row r="42" spans="2:14" ht="15.75" customHeight="1" x14ac:dyDescent="0.15">
      <c r="B42" s="117" t="s">
        <v>854</v>
      </c>
      <c r="C42" s="115" t="s">
        <v>858</v>
      </c>
      <c r="D42" s="17">
        <v>643</v>
      </c>
      <c r="E42" s="69">
        <v>124</v>
      </c>
      <c r="F42" s="10">
        <v>182</v>
      </c>
      <c r="G42" s="10">
        <v>159</v>
      </c>
      <c r="H42" s="10">
        <v>78</v>
      </c>
      <c r="I42" s="10">
        <v>133</v>
      </c>
      <c r="J42" s="10">
        <v>27</v>
      </c>
      <c r="K42" s="10">
        <v>119</v>
      </c>
      <c r="L42" s="10">
        <v>21</v>
      </c>
      <c r="M42" s="10">
        <v>197</v>
      </c>
      <c r="N42" s="10">
        <v>37</v>
      </c>
    </row>
    <row r="43" spans="2:14" ht="15.75" customHeight="1" x14ac:dyDescent="0.15">
      <c r="B43" s="116"/>
      <c r="C43" s="159"/>
      <c r="D43" s="33">
        <v>100</v>
      </c>
      <c r="E43" s="49">
        <v>19.3</v>
      </c>
      <c r="F43" s="35">
        <v>28.3</v>
      </c>
      <c r="G43" s="35">
        <v>24.7</v>
      </c>
      <c r="H43" s="35">
        <v>12.1</v>
      </c>
      <c r="I43" s="35">
        <v>20.7</v>
      </c>
      <c r="J43" s="35">
        <v>4.2</v>
      </c>
      <c r="K43" s="35">
        <v>18.5</v>
      </c>
      <c r="L43" s="35">
        <v>3.3</v>
      </c>
      <c r="M43" s="35">
        <v>30.6</v>
      </c>
      <c r="N43" s="35">
        <v>5.8</v>
      </c>
    </row>
    <row r="44" spans="2:14" ht="15.75" customHeight="1" x14ac:dyDescent="0.15">
      <c r="B44" s="116"/>
      <c r="C44" s="167" t="s">
        <v>181</v>
      </c>
      <c r="D44" s="16">
        <v>2565</v>
      </c>
      <c r="E44" s="46">
        <v>314</v>
      </c>
      <c r="F44" s="28">
        <v>1020</v>
      </c>
      <c r="G44" s="28">
        <v>625</v>
      </c>
      <c r="H44" s="28">
        <v>355</v>
      </c>
      <c r="I44" s="28">
        <v>944</v>
      </c>
      <c r="J44" s="28">
        <v>237</v>
      </c>
      <c r="K44" s="28">
        <v>771</v>
      </c>
      <c r="L44" s="28">
        <v>209</v>
      </c>
      <c r="M44" s="28">
        <v>493</v>
      </c>
      <c r="N44" s="28">
        <v>122</v>
      </c>
    </row>
    <row r="45" spans="2:14" ht="15.75" customHeight="1" x14ac:dyDescent="0.15">
      <c r="B45" s="116"/>
      <c r="C45" s="168"/>
      <c r="D45" s="33">
        <v>100</v>
      </c>
      <c r="E45" s="49">
        <v>12.2</v>
      </c>
      <c r="F45" s="35">
        <v>39.799999999999997</v>
      </c>
      <c r="G45" s="35">
        <v>24.4</v>
      </c>
      <c r="H45" s="35">
        <v>13.8</v>
      </c>
      <c r="I45" s="35">
        <v>36.799999999999997</v>
      </c>
      <c r="J45" s="35">
        <v>9.1999999999999993</v>
      </c>
      <c r="K45" s="35">
        <v>30.1</v>
      </c>
      <c r="L45" s="35">
        <v>8.1</v>
      </c>
      <c r="M45" s="35">
        <v>19.2</v>
      </c>
      <c r="N45" s="35">
        <v>4.8</v>
      </c>
    </row>
    <row r="46" spans="2:14" ht="15.75" customHeight="1" x14ac:dyDescent="0.15">
      <c r="B46" s="116"/>
      <c r="C46" s="169" t="s">
        <v>852</v>
      </c>
      <c r="D46" s="16">
        <v>515</v>
      </c>
      <c r="E46" s="46">
        <v>53</v>
      </c>
      <c r="F46" s="28">
        <v>199</v>
      </c>
      <c r="G46" s="28">
        <v>123</v>
      </c>
      <c r="H46" s="28">
        <v>124</v>
      </c>
      <c r="I46" s="28">
        <v>164</v>
      </c>
      <c r="J46" s="28">
        <v>48</v>
      </c>
      <c r="K46" s="28">
        <v>116</v>
      </c>
      <c r="L46" s="28">
        <v>39</v>
      </c>
      <c r="M46" s="28">
        <v>102</v>
      </c>
      <c r="N46" s="28">
        <v>32</v>
      </c>
    </row>
    <row r="47" spans="2:14" ht="15.75" customHeight="1" x14ac:dyDescent="0.15">
      <c r="B47" s="116"/>
      <c r="C47" s="169"/>
      <c r="D47" s="33">
        <v>100</v>
      </c>
      <c r="E47" s="49">
        <v>10.3</v>
      </c>
      <c r="F47" s="35">
        <v>38.6</v>
      </c>
      <c r="G47" s="35">
        <v>23.9</v>
      </c>
      <c r="H47" s="35">
        <v>24.1</v>
      </c>
      <c r="I47" s="35">
        <v>31.8</v>
      </c>
      <c r="J47" s="35">
        <v>9.3000000000000007</v>
      </c>
      <c r="K47" s="35">
        <v>22.5</v>
      </c>
      <c r="L47" s="35">
        <v>7.6</v>
      </c>
      <c r="M47" s="35">
        <v>19.8</v>
      </c>
      <c r="N47" s="35">
        <v>6.2</v>
      </c>
    </row>
    <row r="48" spans="2:14" ht="15.75" customHeight="1" x14ac:dyDescent="0.15">
      <c r="B48" s="116"/>
      <c r="C48" s="158" t="s">
        <v>43</v>
      </c>
      <c r="D48" s="16">
        <v>926</v>
      </c>
      <c r="E48" s="46">
        <v>60</v>
      </c>
      <c r="F48" s="28">
        <v>334</v>
      </c>
      <c r="G48" s="28">
        <v>178</v>
      </c>
      <c r="H48" s="28">
        <v>134</v>
      </c>
      <c r="I48" s="28">
        <v>452</v>
      </c>
      <c r="J48" s="28">
        <v>119</v>
      </c>
      <c r="K48" s="28">
        <v>299</v>
      </c>
      <c r="L48" s="28">
        <v>130</v>
      </c>
      <c r="M48" s="28">
        <v>169</v>
      </c>
      <c r="N48" s="28">
        <v>55</v>
      </c>
    </row>
    <row r="49" spans="2:14" ht="15.75" customHeight="1" x14ac:dyDescent="0.15">
      <c r="B49" s="116"/>
      <c r="C49" s="160"/>
      <c r="D49" s="33">
        <v>100</v>
      </c>
      <c r="E49" s="49">
        <v>6.5</v>
      </c>
      <c r="F49" s="35">
        <v>36.1</v>
      </c>
      <c r="G49" s="35">
        <v>19.2</v>
      </c>
      <c r="H49" s="35">
        <v>14.5</v>
      </c>
      <c r="I49" s="35">
        <v>48.8</v>
      </c>
      <c r="J49" s="35">
        <v>12.9</v>
      </c>
      <c r="K49" s="35">
        <v>32.299999999999997</v>
      </c>
      <c r="L49" s="35">
        <v>14</v>
      </c>
      <c r="M49" s="35">
        <v>18.3</v>
      </c>
      <c r="N49" s="35">
        <v>5.9</v>
      </c>
    </row>
    <row r="50" spans="2:14" ht="15.75" customHeight="1" x14ac:dyDescent="0.15">
      <c r="B50" s="116"/>
      <c r="C50" s="158" t="s">
        <v>44</v>
      </c>
      <c r="D50" s="16">
        <v>261</v>
      </c>
      <c r="E50" s="46">
        <v>17</v>
      </c>
      <c r="F50" s="28">
        <v>68</v>
      </c>
      <c r="G50" s="28">
        <v>44</v>
      </c>
      <c r="H50" s="28">
        <v>25</v>
      </c>
      <c r="I50" s="28">
        <v>79</v>
      </c>
      <c r="J50" s="28">
        <v>27</v>
      </c>
      <c r="K50" s="28">
        <v>52</v>
      </c>
      <c r="L50" s="28">
        <v>21</v>
      </c>
      <c r="M50" s="28">
        <v>85</v>
      </c>
      <c r="N50" s="28">
        <v>24</v>
      </c>
    </row>
    <row r="51" spans="2:14" ht="15.75" customHeight="1" x14ac:dyDescent="0.15">
      <c r="B51" s="118"/>
      <c r="C51" s="161"/>
      <c r="D51" s="18">
        <v>100</v>
      </c>
      <c r="E51" s="68">
        <v>6.5</v>
      </c>
      <c r="F51" s="11">
        <v>26.1</v>
      </c>
      <c r="G51" s="11">
        <v>16.899999999999999</v>
      </c>
      <c r="H51" s="11">
        <v>9.6</v>
      </c>
      <c r="I51" s="11">
        <v>30.3</v>
      </c>
      <c r="J51" s="11">
        <v>10.3</v>
      </c>
      <c r="K51" s="11">
        <v>19.899999999999999</v>
      </c>
      <c r="L51" s="11">
        <v>8</v>
      </c>
      <c r="M51" s="11">
        <v>32.6</v>
      </c>
      <c r="N51" s="11">
        <v>9.1999999999999993</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N9">
    <cfRule type="top10" dxfId="186" priority="2035" rank="1"/>
  </conditionalFormatting>
  <conditionalFormatting sqref="E51:N51">
    <cfRule type="top10" dxfId="185" priority="2036" rank="1"/>
  </conditionalFormatting>
  <conditionalFormatting sqref="E11:N11">
    <cfRule type="top10" dxfId="184" priority="2037" rank="1"/>
  </conditionalFormatting>
  <conditionalFormatting sqref="E13:N13">
    <cfRule type="top10" dxfId="183" priority="2038" rank="1"/>
  </conditionalFormatting>
  <conditionalFormatting sqref="E15:N15">
    <cfRule type="top10" dxfId="182" priority="2039" rank="1"/>
  </conditionalFormatting>
  <conditionalFormatting sqref="E17:N17">
    <cfRule type="top10" dxfId="181" priority="2040" rank="1"/>
  </conditionalFormatting>
  <conditionalFormatting sqref="E19:N19">
    <cfRule type="top10" dxfId="180" priority="2041" rank="1"/>
  </conditionalFormatting>
  <conditionalFormatting sqref="E21:N21">
    <cfRule type="top10" dxfId="179" priority="2042" rank="1"/>
  </conditionalFormatting>
  <conditionalFormatting sqref="E23:N23">
    <cfRule type="top10" dxfId="178" priority="2043" rank="1"/>
  </conditionalFormatting>
  <conditionalFormatting sqref="E25:N25">
    <cfRule type="top10" dxfId="177" priority="2044" rank="1"/>
  </conditionalFormatting>
  <conditionalFormatting sqref="E27:N27">
    <cfRule type="top10" dxfId="176" priority="2045" rank="1"/>
  </conditionalFormatting>
  <conditionalFormatting sqref="E29:N29">
    <cfRule type="top10" dxfId="175" priority="2046" rank="1"/>
  </conditionalFormatting>
  <conditionalFormatting sqref="E31:N31">
    <cfRule type="top10" dxfId="174" priority="2047" rank="1"/>
  </conditionalFormatting>
  <conditionalFormatting sqref="E33:N33">
    <cfRule type="top10" dxfId="173" priority="2048" rank="1"/>
  </conditionalFormatting>
  <conditionalFormatting sqref="E35:N35">
    <cfRule type="top10" dxfId="172" priority="2049" rank="1"/>
  </conditionalFormatting>
  <conditionalFormatting sqref="E37:N37">
    <cfRule type="top10" dxfId="171" priority="2050" rank="1"/>
  </conditionalFormatting>
  <conditionalFormatting sqref="E39:N39">
    <cfRule type="top10" dxfId="170" priority="2051" rank="1"/>
  </conditionalFormatting>
  <conditionalFormatting sqref="E41:N41">
    <cfRule type="top10" dxfId="169" priority="2052" rank="1"/>
  </conditionalFormatting>
  <conditionalFormatting sqref="E43:N43">
    <cfRule type="top10" dxfId="168" priority="2053" rank="1"/>
  </conditionalFormatting>
  <conditionalFormatting sqref="E45:N45">
    <cfRule type="top10" dxfId="167" priority="2054" rank="1"/>
  </conditionalFormatting>
  <conditionalFormatting sqref="E47:N47">
    <cfRule type="top10" dxfId="166" priority="2055" rank="1"/>
  </conditionalFormatting>
  <conditionalFormatting sqref="E49:N49">
    <cfRule type="top10" dxfId="165" priority="2056" rank="1"/>
  </conditionalFormatting>
  <pageMargins left="0.7" right="0.7" top="0.75" bottom="0.75" header="0.3" footer="0.3"/>
  <pageSetup paperSize="9" scale="59" orientation="landscape" r:id="rId1"/>
  <headerFooter>
    <oddFooter>&amp;C&amp;P</oddFooter>
  </headerFooter>
</worksheet>
</file>

<file path=xl/worksheets/sheet2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51"/>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2" ht="15.75" customHeight="1" x14ac:dyDescent="0.15">
      <c r="B2" s="1" t="s">
        <v>880</v>
      </c>
    </row>
    <row r="3" spans="2:12" ht="15.75" customHeight="1" x14ac:dyDescent="0.15">
      <c r="B3" s="1" t="s">
        <v>786</v>
      </c>
    </row>
    <row r="4" spans="2:12" ht="15.75" customHeight="1" x14ac:dyDescent="0.15">
      <c r="B4" s="1" t="s">
        <v>809</v>
      </c>
    </row>
    <row r="5" spans="2:12" ht="15.75" customHeight="1" x14ac:dyDescent="0.15">
      <c r="B5" s="1" t="s">
        <v>882</v>
      </c>
    </row>
    <row r="6" spans="2:12" ht="4.5" customHeight="1" x14ac:dyDescent="0.15">
      <c r="B6" s="12"/>
      <c r="C6" s="6"/>
      <c r="D6" s="15"/>
      <c r="E6" s="73"/>
      <c r="F6" s="13"/>
      <c r="G6" s="13"/>
      <c r="H6" s="13"/>
      <c r="I6" s="13"/>
      <c r="J6" s="13"/>
      <c r="K6" s="13"/>
      <c r="L6" s="13"/>
    </row>
    <row r="7" spans="2:12" s="2" customFormat="1" ht="118.5" customHeight="1" thickBot="1" x14ac:dyDescent="0.2">
      <c r="B7" s="25"/>
      <c r="C7" s="5" t="s">
        <v>427</v>
      </c>
      <c r="D7" s="19" t="s">
        <v>52</v>
      </c>
      <c r="E7" s="22" t="s">
        <v>874</v>
      </c>
      <c r="F7" s="23" t="s">
        <v>76</v>
      </c>
      <c r="G7" s="23" t="s">
        <v>77</v>
      </c>
      <c r="H7" s="23" t="s">
        <v>78</v>
      </c>
      <c r="I7" s="23" t="s">
        <v>1299</v>
      </c>
      <c r="J7" s="23" t="s">
        <v>1300</v>
      </c>
      <c r="K7" s="23" t="s">
        <v>79</v>
      </c>
      <c r="L7" s="23" t="s">
        <v>53</v>
      </c>
    </row>
    <row r="8" spans="2:12" ht="15.75" customHeight="1" thickTop="1" x14ac:dyDescent="0.15">
      <c r="B8" s="108" t="s">
        <v>428</v>
      </c>
      <c r="C8" s="109"/>
      <c r="D8" s="16">
        <v>5305</v>
      </c>
      <c r="E8" s="46">
        <v>3333</v>
      </c>
      <c r="F8" s="28">
        <v>159</v>
      </c>
      <c r="G8" s="28">
        <v>183</v>
      </c>
      <c r="H8" s="28">
        <v>1339</v>
      </c>
      <c r="I8" s="28">
        <v>869</v>
      </c>
      <c r="J8" s="28">
        <v>392</v>
      </c>
      <c r="K8" s="28">
        <v>652</v>
      </c>
      <c r="L8" s="28">
        <v>297</v>
      </c>
    </row>
    <row r="9" spans="2:12" ht="15.75" customHeight="1" x14ac:dyDescent="0.15">
      <c r="B9" s="110"/>
      <c r="C9" s="109"/>
      <c r="D9" s="71">
        <v>100</v>
      </c>
      <c r="E9" s="70">
        <v>62.8</v>
      </c>
      <c r="F9" s="36">
        <v>3</v>
      </c>
      <c r="G9" s="36">
        <v>3.4</v>
      </c>
      <c r="H9" s="36">
        <v>25.2</v>
      </c>
      <c r="I9" s="36">
        <v>16.399999999999999</v>
      </c>
      <c r="J9" s="36">
        <v>7.4</v>
      </c>
      <c r="K9" s="36">
        <v>12.3</v>
      </c>
      <c r="L9" s="36">
        <v>5.6</v>
      </c>
    </row>
    <row r="10" spans="2:12" ht="15.75" customHeight="1" x14ac:dyDescent="0.15">
      <c r="B10" s="117" t="s">
        <v>429</v>
      </c>
      <c r="C10" s="115" t="s">
        <v>2</v>
      </c>
      <c r="D10" s="17">
        <v>1310</v>
      </c>
      <c r="E10" s="69">
        <v>787</v>
      </c>
      <c r="F10" s="10">
        <v>28</v>
      </c>
      <c r="G10" s="10">
        <v>39</v>
      </c>
      <c r="H10" s="10">
        <v>299</v>
      </c>
      <c r="I10" s="10">
        <v>205</v>
      </c>
      <c r="J10" s="10">
        <v>113</v>
      </c>
      <c r="K10" s="10">
        <v>188</v>
      </c>
      <c r="L10" s="10">
        <v>75</v>
      </c>
    </row>
    <row r="11" spans="2:12" ht="15.75" customHeight="1" x14ac:dyDescent="0.15">
      <c r="B11" s="116"/>
      <c r="C11" s="160"/>
      <c r="D11" s="33">
        <v>100</v>
      </c>
      <c r="E11" s="49">
        <v>60.1</v>
      </c>
      <c r="F11" s="35">
        <v>2.1</v>
      </c>
      <c r="G11" s="35">
        <v>3</v>
      </c>
      <c r="H11" s="35">
        <v>22.8</v>
      </c>
      <c r="I11" s="35">
        <v>15.6</v>
      </c>
      <c r="J11" s="35">
        <v>8.6</v>
      </c>
      <c r="K11" s="35">
        <v>14.4</v>
      </c>
      <c r="L11" s="35">
        <v>5.7</v>
      </c>
    </row>
    <row r="12" spans="2:12" ht="15.75" customHeight="1" x14ac:dyDescent="0.15">
      <c r="B12" s="116"/>
      <c r="C12" s="158" t="s">
        <v>3</v>
      </c>
      <c r="D12" s="16">
        <v>3960</v>
      </c>
      <c r="E12" s="46">
        <v>2524</v>
      </c>
      <c r="F12" s="28">
        <v>128</v>
      </c>
      <c r="G12" s="28">
        <v>143</v>
      </c>
      <c r="H12" s="28">
        <v>1024</v>
      </c>
      <c r="I12" s="28">
        <v>656</v>
      </c>
      <c r="J12" s="28">
        <v>277</v>
      </c>
      <c r="K12" s="28">
        <v>461</v>
      </c>
      <c r="L12" s="28">
        <v>219</v>
      </c>
    </row>
    <row r="13" spans="2:12" ht="15.75" customHeight="1" x14ac:dyDescent="0.15">
      <c r="B13" s="118"/>
      <c r="C13" s="161"/>
      <c r="D13" s="18">
        <v>100</v>
      </c>
      <c r="E13" s="68">
        <v>63.7</v>
      </c>
      <c r="F13" s="11">
        <v>3.2</v>
      </c>
      <c r="G13" s="11">
        <v>3.6</v>
      </c>
      <c r="H13" s="11">
        <v>25.9</v>
      </c>
      <c r="I13" s="11">
        <v>16.600000000000001</v>
      </c>
      <c r="J13" s="11">
        <v>7</v>
      </c>
      <c r="K13" s="11">
        <v>11.6</v>
      </c>
      <c r="L13" s="11">
        <v>5.5</v>
      </c>
    </row>
    <row r="14" spans="2:12" ht="15.75" customHeight="1" x14ac:dyDescent="0.15">
      <c r="B14" s="117" t="s">
        <v>4</v>
      </c>
      <c r="C14" s="115" t="s">
        <v>430</v>
      </c>
      <c r="D14" s="17">
        <v>149</v>
      </c>
      <c r="E14" s="69">
        <v>88</v>
      </c>
      <c r="F14" s="10">
        <v>2</v>
      </c>
      <c r="G14" s="10">
        <v>4</v>
      </c>
      <c r="H14" s="10">
        <v>29</v>
      </c>
      <c r="I14" s="10">
        <v>15</v>
      </c>
      <c r="J14" s="10">
        <v>8</v>
      </c>
      <c r="K14" s="10">
        <v>29</v>
      </c>
      <c r="L14" s="10">
        <v>7</v>
      </c>
    </row>
    <row r="15" spans="2:12" ht="15.75" customHeight="1" x14ac:dyDescent="0.15">
      <c r="B15" s="116"/>
      <c r="C15" s="160"/>
      <c r="D15" s="33">
        <v>100</v>
      </c>
      <c r="E15" s="49">
        <v>59.1</v>
      </c>
      <c r="F15" s="35">
        <v>1.3</v>
      </c>
      <c r="G15" s="35">
        <v>2.7</v>
      </c>
      <c r="H15" s="35">
        <v>19.5</v>
      </c>
      <c r="I15" s="35">
        <v>10.1</v>
      </c>
      <c r="J15" s="35">
        <v>5.4</v>
      </c>
      <c r="K15" s="35">
        <v>19.5</v>
      </c>
      <c r="L15" s="35">
        <v>4.7</v>
      </c>
    </row>
    <row r="16" spans="2:12" ht="15.75" customHeight="1" x14ac:dyDescent="0.15">
      <c r="B16" s="116"/>
      <c r="C16" s="158" t="s">
        <v>431</v>
      </c>
      <c r="D16" s="16">
        <v>184</v>
      </c>
      <c r="E16" s="46">
        <v>100</v>
      </c>
      <c r="F16" s="28">
        <v>5</v>
      </c>
      <c r="G16" s="28">
        <v>5</v>
      </c>
      <c r="H16" s="28">
        <v>42</v>
      </c>
      <c r="I16" s="28">
        <v>27</v>
      </c>
      <c r="J16" s="28">
        <v>17</v>
      </c>
      <c r="K16" s="28">
        <v>31</v>
      </c>
      <c r="L16" s="28">
        <v>11</v>
      </c>
    </row>
    <row r="17" spans="2:12" ht="15.75" customHeight="1" x14ac:dyDescent="0.15">
      <c r="B17" s="116"/>
      <c r="C17" s="160"/>
      <c r="D17" s="33">
        <v>100</v>
      </c>
      <c r="E17" s="49">
        <v>54.3</v>
      </c>
      <c r="F17" s="35">
        <v>2.7</v>
      </c>
      <c r="G17" s="35">
        <v>2.7</v>
      </c>
      <c r="H17" s="35">
        <v>22.8</v>
      </c>
      <c r="I17" s="35">
        <v>14.7</v>
      </c>
      <c r="J17" s="35">
        <v>9.1999999999999993</v>
      </c>
      <c r="K17" s="35">
        <v>16.8</v>
      </c>
      <c r="L17" s="35">
        <v>6</v>
      </c>
    </row>
    <row r="18" spans="2:12" ht="15.75" customHeight="1" x14ac:dyDescent="0.15">
      <c r="B18" s="116"/>
      <c r="C18" s="158" t="s">
        <v>432</v>
      </c>
      <c r="D18" s="16">
        <v>247</v>
      </c>
      <c r="E18" s="46">
        <v>143</v>
      </c>
      <c r="F18" s="28">
        <v>5</v>
      </c>
      <c r="G18" s="28">
        <v>7</v>
      </c>
      <c r="H18" s="28">
        <v>51</v>
      </c>
      <c r="I18" s="28">
        <v>31</v>
      </c>
      <c r="J18" s="28">
        <v>21</v>
      </c>
      <c r="K18" s="28">
        <v>42</v>
      </c>
      <c r="L18" s="28">
        <v>17</v>
      </c>
    </row>
    <row r="19" spans="2:12" ht="15.75" customHeight="1" x14ac:dyDescent="0.15">
      <c r="B19" s="116"/>
      <c r="C19" s="160"/>
      <c r="D19" s="33">
        <v>100</v>
      </c>
      <c r="E19" s="49">
        <v>57.9</v>
      </c>
      <c r="F19" s="35">
        <v>2</v>
      </c>
      <c r="G19" s="35">
        <v>2.8</v>
      </c>
      <c r="H19" s="35">
        <v>20.6</v>
      </c>
      <c r="I19" s="35">
        <v>12.6</v>
      </c>
      <c r="J19" s="35">
        <v>8.5</v>
      </c>
      <c r="K19" s="35">
        <v>17</v>
      </c>
      <c r="L19" s="35">
        <v>6.9</v>
      </c>
    </row>
    <row r="20" spans="2:12" ht="15.75" customHeight="1" x14ac:dyDescent="0.15">
      <c r="B20" s="116"/>
      <c r="C20" s="158" t="s">
        <v>433</v>
      </c>
      <c r="D20" s="16">
        <v>454</v>
      </c>
      <c r="E20" s="46">
        <v>259</v>
      </c>
      <c r="F20" s="28">
        <v>9</v>
      </c>
      <c r="G20" s="28">
        <v>13</v>
      </c>
      <c r="H20" s="28">
        <v>101</v>
      </c>
      <c r="I20" s="28">
        <v>61</v>
      </c>
      <c r="J20" s="28">
        <v>37</v>
      </c>
      <c r="K20" s="28">
        <v>71</v>
      </c>
      <c r="L20" s="28">
        <v>36</v>
      </c>
    </row>
    <row r="21" spans="2:12" ht="15.75" customHeight="1" x14ac:dyDescent="0.15">
      <c r="B21" s="116"/>
      <c r="C21" s="160"/>
      <c r="D21" s="33">
        <v>100</v>
      </c>
      <c r="E21" s="49">
        <v>57</v>
      </c>
      <c r="F21" s="35">
        <v>2</v>
      </c>
      <c r="G21" s="35">
        <v>2.9</v>
      </c>
      <c r="H21" s="35">
        <v>22.2</v>
      </c>
      <c r="I21" s="35">
        <v>13.4</v>
      </c>
      <c r="J21" s="35">
        <v>8.1</v>
      </c>
      <c r="K21" s="35">
        <v>15.6</v>
      </c>
      <c r="L21" s="35">
        <v>7.9</v>
      </c>
    </row>
    <row r="22" spans="2:12" ht="15.75" customHeight="1" x14ac:dyDescent="0.15">
      <c r="B22" s="116"/>
      <c r="C22" s="158" t="s">
        <v>434</v>
      </c>
      <c r="D22" s="16">
        <v>1021</v>
      </c>
      <c r="E22" s="46">
        <v>637</v>
      </c>
      <c r="F22" s="28">
        <v>29</v>
      </c>
      <c r="G22" s="28">
        <v>34</v>
      </c>
      <c r="H22" s="28">
        <v>235</v>
      </c>
      <c r="I22" s="28">
        <v>157</v>
      </c>
      <c r="J22" s="28">
        <v>70</v>
      </c>
      <c r="K22" s="28">
        <v>132</v>
      </c>
      <c r="L22" s="28">
        <v>56</v>
      </c>
    </row>
    <row r="23" spans="2:12" ht="15.75" customHeight="1" x14ac:dyDescent="0.15">
      <c r="B23" s="116"/>
      <c r="C23" s="159"/>
      <c r="D23" s="33">
        <v>100</v>
      </c>
      <c r="E23" s="49">
        <v>62.4</v>
      </c>
      <c r="F23" s="35">
        <v>2.8</v>
      </c>
      <c r="G23" s="35">
        <v>3.3</v>
      </c>
      <c r="H23" s="35">
        <v>23</v>
      </c>
      <c r="I23" s="35">
        <v>15.4</v>
      </c>
      <c r="J23" s="35">
        <v>6.9</v>
      </c>
      <c r="K23" s="35">
        <v>12.9</v>
      </c>
      <c r="L23" s="35">
        <v>5.5</v>
      </c>
    </row>
    <row r="24" spans="2:12" ht="15.75" customHeight="1" x14ac:dyDescent="0.15">
      <c r="B24" s="116"/>
      <c r="C24" s="160" t="s">
        <v>435</v>
      </c>
      <c r="D24" s="16">
        <v>1668</v>
      </c>
      <c r="E24" s="46">
        <v>1104</v>
      </c>
      <c r="F24" s="28">
        <v>58</v>
      </c>
      <c r="G24" s="28">
        <v>56</v>
      </c>
      <c r="H24" s="28">
        <v>408</v>
      </c>
      <c r="I24" s="28">
        <v>296</v>
      </c>
      <c r="J24" s="28">
        <v>126</v>
      </c>
      <c r="K24" s="28">
        <v>173</v>
      </c>
      <c r="L24" s="28">
        <v>85</v>
      </c>
    </row>
    <row r="25" spans="2:12" ht="15.75" customHeight="1" x14ac:dyDescent="0.15">
      <c r="B25" s="116"/>
      <c r="C25" s="160"/>
      <c r="D25" s="33">
        <v>100</v>
      </c>
      <c r="E25" s="49">
        <v>66.2</v>
      </c>
      <c r="F25" s="35">
        <v>3.5</v>
      </c>
      <c r="G25" s="35">
        <v>3.4</v>
      </c>
      <c r="H25" s="35">
        <v>24.5</v>
      </c>
      <c r="I25" s="35">
        <v>17.7</v>
      </c>
      <c r="J25" s="35">
        <v>7.6</v>
      </c>
      <c r="K25" s="35">
        <v>10.4</v>
      </c>
      <c r="L25" s="35">
        <v>5.0999999999999996</v>
      </c>
    </row>
    <row r="26" spans="2:12" ht="15.75" customHeight="1" x14ac:dyDescent="0.15">
      <c r="B26" s="116"/>
      <c r="C26" s="158" t="s">
        <v>436</v>
      </c>
      <c r="D26" s="16">
        <v>1492</v>
      </c>
      <c r="E26" s="46">
        <v>948</v>
      </c>
      <c r="F26" s="28">
        <v>46</v>
      </c>
      <c r="G26" s="28">
        <v>58</v>
      </c>
      <c r="H26" s="28">
        <v>440</v>
      </c>
      <c r="I26" s="28">
        <v>267</v>
      </c>
      <c r="J26" s="28">
        <v>108</v>
      </c>
      <c r="K26" s="28">
        <v>162</v>
      </c>
      <c r="L26" s="28">
        <v>79</v>
      </c>
    </row>
    <row r="27" spans="2:12" ht="15.75" customHeight="1" x14ac:dyDescent="0.15">
      <c r="B27" s="118"/>
      <c r="C27" s="161"/>
      <c r="D27" s="18">
        <v>100</v>
      </c>
      <c r="E27" s="68">
        <v>63.5</v>
      </c>
      <c r="F27" s="11">
        <v>3.1</v>
      </c>
      <c r="G27" s="11">
        <v>3.9</v>
      </c>
      <c r="H27" s="11">
        <v>29.5</v>
      </c>
      <c r="I27" s="11">
        <v>17.899999999999999</v>
      </c>
      <c r="J27" s="11">
        <v>7.2</v>
      </c>
      <c r="K27" s="11">
        <v>10.9</v>
      </c>
      <c r="L27" s="11">
        <v>5.3</v>
      </c>
    </row>
    <row r="28" spans="2:12" ht="15.75" customHeight="1" x14ac:dyDescent="0.15">
      <c r="B28" s="117" t="s">
        <v>478</v>
      </c>
      <c r="C28" s="115" t="s">
        <v>18</v>
      </c>
      <c r="D28" s="17">
        <v>704</v>
      </c>
      <c r="E28" s="69">
        <v>490</v>
      </c>
      <c r="F28" s="10">
        <v>24</v>
      </c>
      <c r="G28" s="10">
        <v>18</v>
      </c>
      <c r="H28" s="10">
        <v>65</v>
      </c>
      <c r="I28" s="10">
        <v>51</v>
      </c>
      <c r="J28" s="10">
        <v>34</v>
      </c>
      <c r="K28" s="10">
        <v>96</v>
      </c>
      <c r="L28" s="10">
        <v>59</v>
      </c>
    </row>
    <row r="29" spans="2:12" ht="15.75" customHeight="1" x14ac:dyDescent="0.15">
      <c r="B29" s="116"/>
      <c r="C29" s="159"/>
      <c r="D29" s="33">
        <v>100</v>
      </c>
      <c r="E29" s="49">
        <v>69.599999999999994</v>
      </c>
      <c r="F29" s="35">
        <v>3.4</v>
      </c>
      <c r="G29" s="35">
        <v>2.6</v>
      </c>
      <c r="H29" s="35">
        <v>9.1999999999999993</v>
      </c>
      <c r="I29" s="35">
        <v>7.2</v>
      </c>
      <c r="J29" s="35">
        <v>4.8</v>
      </c>
      <c r="K29" s="35">
        <v>13.6</v>
      </c>
      <c r="L29" s="35">
        <v>8.4</v>
      </c>
    </row>
    <row r="30" spans="2:12" ht="15.75" customHeight="1" x14ac:dyDescent="0.15">
      <c r="B30" s="116"/>
      <c r="C30" s="158" t="s">
        <v>19</v>
      </c>
      <c r="D30" s="16">
        <v>931</v>
      </c>
      <c r="E30" s="46">
        <v>650</v>
      </c>
      <c r="F30" s="28">
        <v>48</v>
      </c>
      <c r="G30" s="28">
        <v>32</v>
      </c>
      <c r="H30" s="28">
        <v>123</v>
      </c>
      <c r="I30" s="28">
        <v>95</v>
      </c>
      <c r="J30" s="28">
        <v>54</v>
      </c>
      <c r="K30" s="28">
        <v>123</v>
      </c>
      <c r="L30" s="28">
        <v>48</v>
      </c>
    </row>
    <row r="31" spans="2:12" ht="15.75" customHeight="1" x14ac:dyDescent="0.15">
      <c r="B31" s="116"/>
      <c r="C31" s="159"/>
      <c r="D31" s="33">
        <v>100</v>
      </c>
      <c r="E31" s="49">
        <v>69.8</v>
      </c>
      <c r="F31" s="35">
        <v>5.2</v>
      </c>
      <c r="G31" s="35">
        <v>3.4</v>
      </c>
      <c r="H31" s="35">
        <v>13.2</v>
      </c>
      <c r="I31" s="35">
        <v>10.199999999999999</v>
      </c>
      <c r="J31" s="35">
        <v>5.8</v>
      </c>
      <c r="K31" s="35">
        <v>13.2</v>
      </c>
      <c r="L31" s="35">
        <v>5.2</v>
      </c>
    </row>
    <row r="32" spans="2:12" ht="15.75" customHeight="1" x14ac:dyDescent="0.15">
      <c r="B32" s="116"/>
      <c r="C32" s="160" t="s">
        <v>20</v>
      </c>
      <c r="D32" s="16">
        <v>1455</v>
      </c>
      <c r="E32" s="46">
        <v>937</v>
      </c>
      <c r="F32" s="28">
        <v>38</v>
      </c>
      <c r="G32" s="28">
        <v>50</v>
      </c>
      <c r="H32" s="28">
        <v>358</v>
      </c>
      <c r="I32" s="28">
        <v>274</v>
      </c>
      <c r="J32" s="28">
        <v>97</v>
      </c>
      <c r="K32" s="28">
        <v>186</v>
      </c>
      <c r="L32" s="28">
        <v>56</v>
      </c>
    </row>
    <row r="33" spans="2:12" ht="15.75" customHeight="1" x14ac:dyDescent="0.15">
      <c r="B33" s="116"/>
      <c r="C33" s="160"/>
      <c r="D33" s="33">
        <v>100</v>
      </c>
      <c r="E33" s="49">
        <v>64.400000000000006</v>
      </c>
      <c r="F33" s="35">
        <v>2.6</v>
      </c>
      <c r="G33" s="35">
        <v>3.4</v>
      </c>
      <c r="H33" s="35">
        <v>24.6</v>
      </c>
      <c r="I33" s="35">
        <v>18.8</v>
      </c>
      <c r="J33" s="35">
        <v>6.7</v>
      </c>
      <c r="K33" s="35">
        <v>12.8</v>
      </c>
      <c r="L33" s="35">
        <v>3.8</v>
      </c>
    </row>
    <row r="34" spans="2:12" ht="15.75" customHeight="1" x14ac:dyDescent="0.15">
      <c r="B34" s="116"/>
      <c r="C34" s="158" t="s">
        <v>21</v>
      </c>
      <c r="D34" s="16">
        <v>1102</v>
      </c>
      <c r="E34" s="46">
        <v>680</v>
      </c>
      <c r="F34" s="28">
        <v>32</v>
      </c>
      <c r="G34" s="28">
        <v>37</v>
      </c>
      <c r="H34" s="28">
        <v>346</v>
      </c>
      <c r="I34" s="28">
        <v>215</v>
      </c>
      <c r="J34" s="28">
        <v>89</v>
      </c>
      <c r="K34" s="28">
        <v>119</v>
      </c>
      <c r="L34" s="28">
        <v>55</v>
      </c>
    </row>
    <row r="35" spans="2:12" ht="15.75" customHeight="1" x14ac:dyDescent="0.15">
      <c r="B35" s="116"/>
      <c r="C35" s="160"/>
      <c r="D35" s="33">
        <v>100</v>
      </c>
      <c r="E35" s="49">
        <v>61.7</v>
      </c>
      <c r="F35" s="35">
        <v>2.9</v>
      </c>
      <c r="G35" s="35">
        <v>3.4</v>
      </c>
      <c r="H35" s="35">
        <v>31.4</v>
      </c>
      <c r="I35" s="35">
        <v>19.5</v>
      </c>
      <c r="J35" s="35">
        <v>8.1</v>
      </c>
      <c r="K35" s="35">
        <v>10.8</v>
      </c>
      <c r="L35" s="35">
        <v>5</v>
      </c>
    </row>
    <row r="36" spans="2:12" ht="15.75" customHeight="1" x14ac:dyDescent="0.15">
      <c r="B36" s="116"/>
      <c r="C36" s="158" t="s">
        <v>22</v>
      </c>
      <c r="D36" s="16">
        <v>564</v>
      </c>
      <c r="E36" s="46">
        <v>314</v>
      </c>
      <c r="F36" s="28">
        <v>7</v>
      </c>
      <c r="G36" s="28">
        <v>26</v>
      </c>
      <c r="H36" s="28">
        <v>229</v>
      </c>
      <c r="I36" s="28">
        <v>126</v>
      </c>
      <c r="J36" s="28">
        <v>58</v>
      </c>
      <c r="K36" s="28">
        <v>63</v>
      </c>
      <c r="L36" s="28">
        <v>29</v>
      </c>
    </row>
    <row r="37" spans="2:12" ht="15.75" customHeight="1" x14ac:dyDescent="0.15">
      <c r="B37" s="116"/>
      <c r="C37" s="159"/>
      <c r="D37" s="33">
        <v>100</v>
      </c>
      <c r="E37" s="49">
        <v>55.7</v>
      </c>
      <c r="F37" s="35">
        <v>1.2</v>
      </c>
      <c r="G37" s="35">
        <v>4.5999999999999996</v>
      </c>
      <c r="H37" s="35">
        <v>40.6</v>
      </c>
      <c r="I37" s="35">
        <v>22.3</v>
      </c>
      <c r="J37" s="35">
        <v>10.3</v>
      </c>
      <c r="K37" s="35">
        <v>11.2</v>
      </c>
      <c r="L37" s="35">
        <v>5.0999999999999996</v>
      </c>
    </row>
    <row r="38" spans="2:12" ht="15.75" customHeight="1" x14ac:dyDescent="0.15">
      <c r="B38" s="116"/>
      <c r="C38" s="158" t="s">
        <v>23</v>
      </c>
      <c r="D38" s="16">
        <v>345</v>
      </c>
      <c r="E38" s="46">
        <v>154</v>
      </c>
      <c r="F38" s="28">
        <v>3</v>
      </c>
      <c r="G38" s="28">
        <v>11</v>
      </c>
      <c r="H38" s="28">
        <v>155</v>
      </c>
      <c r="I38" s="28">
        <v>82</v>
      </c>
      <c r="J38" s="28">
        <v>37</v>
      </c>
      <c r="K38" s="28">
        <v>44</v>
      </c>
      <c r="L38" s="28">
        <v>25</v>
      </c>
    </row>
    <row r="39" spans="2:12" ht="15.75" customHeight="1" x14ac:dyDescent="0.15">
      <c r="B39" s="116"/>
      <c r="C39" s="159"/>
      <c r="D39" s="33">
        <v>100</v>
      </c>
      <c r="E39" s="49">
        <v>44.6</v>
      </c>
      <c r="F39" s="35">
        <v>0.9</v>
      </c>
      <c r="G39" s="35">
        <v>3.2</v>
      </c>
      <c r="H39" s="35">
        <v>44.9</v>
      </c>
      <c r="I39" s="35">
        <v>23.8</v>
      </c>
      <c r="J39" s="35">
        <v>10.7</v>
      </c>
      <c r="K39" s="35">
        <v>12.8</v>
      </c>
      <c r="L39" s="35">
        <v>7.2</v>
      </c>
    </row>
    <row r="40" spans="2:12" ht="15.75" customHeight="1" x14ac:dyDescent="0.15">
      <c r="B40" s="116"/>
      <c r="C40" s="160" t="s">
        <v>24</v>
      </c>
      <c r="D40" s="16">
        <v>145</v>
      </c>
      <c r="E40" s="46">
        <v>67</v>
      </c>
      <c r="F40" s="28">
        <v>2</v>
      </c>
      <c r="G40" s="28">
        <v>5</v>
      </c>
      <c r="H40" s="28">
        <v>57</v>
      </c>
      <c r="I40" s="28">
        <v>18</v>
      </c>
      <c r="J40" s="28">
        <v>19</v>
      </c>
      <c r="K40" s="28">
        <v>13</v>
      </c>
      <c r="L40" s="28">
        <v>21</v>
      </c>
    </row>
    <row r="41" spans="2:12" ht="15.75" customHeight="1" x14ac:dyDescent="0.15">
      <c r="B41" s="118"/>
      <c r="C41" s="161"/>
      <c r="D41" s="18">
        <v>100</v>
      </c>
      <c r="E41" s="68">
        <v>46.2</v>
      </c>
      <c r="F41" s="11">
        <v>1.4</v>
      </c>
      <c r="G41" s="11">
        <v>3.4</v>
      </c>
      <c r="H41" s="11">
        <v>39.299999999999997</v>
      </c>
      <c r="I41" s="11">
        <v>12.4</v>
      </c>
      <c r="J41" s="11">
        <v>13.1</v>
      </c>
      <c r="K41" s="11">
        <v>9</v>
      </c>
      <c r="L41" s="11">
        <v>14.5</v>
      </c>
    </row>
    <row r="42" spans="2:12" ht="15.75" customHeight="1" x14ac:dyDescent="0.15">
      <c r="B42" s="117" t="s">
        <v>854</v>
      </c>
      <c r="C42" s="115" t="s">
        <v>858</v>
      </c>
      <c r="D42" s="17">
        <v>643</v>
      </c>
      <c r="E42" s="69">
        <v>527</v>
      </c>
      <c r="F42" s="10">
        <v>19</v>
      </c>
      <c r="G42" s="10">
        <v>21</v>
      </c>
      <c r="H42" s="10">
        <v>101</v>
      </c>
      <c r="I42" s="10">
        <v>58</v>
      </c>
      <c r="J42" s="10">
        <v>22</v>
      </c>
      <c r="K42" s="10">
        <v>57</v>
      </c>
      <c r="L42" s="10">
        <v>1</v>
      </c>
    </row>
    <row r="43" spans="2:12" ht="15.75" customHeight="1" x14ac:dyDescent="0.15">
      <c r="B43" s="116"/>
      <c r="C43" s="159"/>
      <c r="D43" s="33">
        <v>100</v>
      </c>
      <c r="E43" s="49">
        <v>82</v>
      </c>
      <c r="F43" s="35">
        <v>3</v>
      </c>
      <c r="G43" s="35">
        <v>3.3</v>
      </c>
      <c r="H43" s="35">
        <v>15.7</v>
      </c>
      <c r="I43" s="35">
        <v>9</v>
      </c>
      <c r="J43" s="35">
        <v>3.4</v>
      </c>
      <c r="K43" s="35">
        <v>8.9</v>
      </c>
      <c r="L43" s="35">
        <v>0.2</v>
      </c>
    </row>
    <row r="44" spans="2:12" ht="15.75" customHeight="1" x14ac:dyDescent="0.15">
      <c r="B44" s="116"/>
      <c r="C44" s="167" t="s">
        <v>181</v>
      </c>
      <c r="D44" s="16">
        <v>2565</v>
      </c>
      <c r="E44" s="46">
        <v>1744</v>
      </c>
      <c r="F44" s="28">
        <v>58</v>
      </c>
      <c r="G44" s="28">
        <v>57</v>
      </c>
      <c r="H44" s="28">
        <v>709</v>
      </c>
      <c r="I44" s="28">
        <v>475</v>
      </c>
      <c r="J44" s="28">
        <v>209</v>
      </c>
      <c r="K44" s="28">
        <v>296</v>
      </c>
      <c r="L44" s="28">
        <v>23</v>
      </c>
    </row>
    <row r="45" spans="2:12" ht="15.75" customHeight="1" x14ac:dyDescent="0.15">
      <c r="B45" s="116"/>
      <c r="C45" s="168"/>
      <c r="D45" s="33">
        <v>100</v>
      </c>
      <c r="E45" s="49">
        <v>68</v>
      </c>
      <c r="F45" s="35">
        <v>2.2999999999999998</v>
      </c>
      <c r="G45" s="35">
        <v>2.2000000000000002</v>
      </c>
      <c r="H45" s="35">
        <v>27.6</v>
      </c>
      <c r="I45" s="35">
        <v>18.5</v>
      </c>
      <c r="J45" s="35">
        <v>8.1</v>
      </c>
      <c r="K45" s="35">
        <v>11.5</v>
      </c>
      <c r="L45" s="35">
        <v>0.9</v>
      </c>
    </row>
    <row r="46" spans="2:12" ht="15.75" customHeight="1" x14ac:dyDescent="0.15">
      <c r="B46" s="116"/>
      <c r="C46" s="169" t="s">
        <v>852</v>
      </c>
      <c r="D46" s="16">
        <v>515</v>
      </c>
      <c r="E46" s="46">
        <v>336</v>
      </c>
      <c r="F46" s="28">
        <v>46</v>
      </c>
      <c r="G46" s="28">
        <v>36</v>
      </c>
      <c r="H46" s="28">
        <v>117</v>
      </c>
      <c r="I46" s="28">
        <v>91</v>
      </c>
      <c r="J46" s="28">
        <v>48</v>
      </c>
      <c r="K46" s="28">
        <v>59</v>
      </c>
      <c r="L46" s="28">
        <v>9</v>
      </c>
    </row>
    <row r="47" spans="2:12" ht="15.75" customHeight="1" x14ac:dyDescent="0.15">
      <c r="B47" s="116"/>
      <c r="C47" s="169"/>
      <c r="D47" s="33">
        <v>100</v>
      </c>
      <c r="E47" s="49">
        <v>65.2</v>
      </c>
      <c r="F47" s="35">
        <v>8.9</v>
      </c>
      <c r="G47" s="35">
        <v>7</v>
      </c>
      <c r="H47" s="35">
        <v>22.7</v>
      </c>
      <c r="I47" s="35">
        <v>17.7</v>
      </c>
      <c r="J47" s="35">
        <v>9.3000000000000007</v>
      </c>
      <c r="K47" s="35">
        <v>11.5</v>
      </c>
      <c r="L47" s="35">
        <v>1.7</v>
      </c>
    </row>
    <row r="48" spans="2:12" ht="15.75" customHeight="1" x14ac:dyDescent="0.15">
      <c r="B48" s="116"/>
      <c r="C48" s="158" t="s">
        <v>43</v>
      </c>
      <c r="D48" s="16">
        <v>926</v>
      </c>
      <c r="E48" s="46">
        <v>486</v>
      </c>
      <c r="F48" s="28">
        <v>17</v>
      </c>
      <c r="G48" s="28">
        <v>29</v>
      </c>
      <c r="H48" s="28">
        <v>323</v>
      </c>
      <c r="I48" s="28">
        <v>184</v>
      </c>
      <c r="J48" s="28">
        <v>80</v>
      </c>
      <c r="K48" s="28">
        <v>162</v>
      </c>
      <c r="L48" s="28">
        <v>20</v>
      </c>
    </row>
    <row r="49" spans="2:12" ht="15.75" customHeight="1" x14ac:dyDescent="0.15">
      <c r="B49" s="116"/>
      <c r="C49" s="160"/>
      <c r="D49" s="33">
        <v>100</v>
      </c>
      <c r="E49" s="49">
        <v>52.5</v>
      </c>
      <c r="F49" s="35">
        <v>1.8</v>
      </c>
      <c r="G49" s="35">
        <v>3.1</v>
      </c>
      <c r="H49" s="35">
        <v>34.9</v>
      </c>
      <c r="I49" s="35">
        <v>19.899999999999999</v>
      </c>
      <c r="J49" s="35">
        <v>8.6</v>
      </c>
      <c r="K49" s="35">
        <v>17.5</v>
      </c>
      <c r="L49" s="35">
        <v>2.2000000000000002</v>
      </c>
    </row>
    <row r="50" spans="2:12" ht="15.75" customHeight="1" x14ac:dyDescent="0.15">
      <c r="B50" s="116"/>
      <c r="C50" s="158" t="s">
        <v>44</v>
      </c>
      <c r="D50" s="16">
        <v>261</v>
      </c>
      <c r="E50" s="46">
        <v>123</v>
      </c>
      <c r="F50" s="28">
        <v>5</v>
      </c>
      <c r="G50" s="28">
        <v>22</v>
      </c>
      <c r="H50" s="28">
        <v>44</v>
      </c>
      <c r="I50" s="28">
        <v>25</v>
      </c>
      <c r="J50" s="28">
        <v>13</v>
      </c>
      <c r="K50" s="28">
        <v>49</v>
      </c>
      <c r="L50" s="28">
        <v>44</v>
      </c>
    </row>
    <row r="51" spans="2:12" ht="15.75" customHeight="1" x14ac:dyDescent="0.15">
      <c r="B51" s="118"/>
      <c r="C51" s="161"/>
      <c r="D51" s="18">
        <v>100</v>
      </c>
      <c r="E51" s="68">
        <v>47.1</v>
      </c>
      <c r="F51" s="11">
        <v>1.9</v>
      </c>
      <c r="G51" s="11">
        <v>8.4</v>
      </c>
      <c r="H51" s="11">
        <v>16.899999999999999</v>
      </c>
      <c r="I51" s="11">
        <v>9.6</v>
      </c>
      <c r="J51" s="11">
        <v>5</v>
      </c>
      <c r="K51" s="11">
        <v>18.8</v>
      </c>
      <c r="L51" s="11">
        <v>16.899999999999999</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L9">
    <cfRule type="top10" dxfId="164" priority="2057" rank="1"/>
  </conditionalFormatting>
  <conditionalFormatting sqref="E51:L51">
    <cfRule type="top10" dxfId="163" priority="2058" rank="1"/>
  </conditionalFormatting>
  <conditionalFormatting sqref="E11:L11">
    <cfRule type="top10" dxfId="162" priority="2059" rank="1"/>
  </conditionalFormatting>
  <conditionalFormatting sqref="E13:L13">
    <cfRule type="top10" dxfId="161" priority="2060" rank="1"/>
  </conditionalFormatting>
  <conditionalFormatting sqref="E15:L15">
    <cfRule type="top10" dxfId="160" priority="2061" rank="1"/>
  </conditionalFormatting>
  <conditionalFormatting sqref="E17:L17">
    <cfRule type="top10" dxfId="159" priority="2062" rank="1"/>
  </conditionalFormatting>
  <conditionalFormatting sqref="E19:L19">
    <cfRule type="top10" dxfId="158" priority="2063" rank="1"/>
  </conditionalFormatting>
  <conditionalFormatting sqref="E21:L21">
    <cfRule type="top10" dxfId="157" priority="2064" rank="1"/>
  </conditionalFormatting>
  <conditionalFormatting sqref="E23:L23">
    <cfRule type="top10" dxfId="156" priority="2065" rank="1"/>
  </conditionalFormatting>
  <conditionalFormatting sqref="E25:L25">
    <cfRule type="top10" dxfId="155" priority="2066" rank="1"/>
  </conditionalFormatting>
  <conditionalFormatting sqref="E27:L27">
    <cfRule type="top10" dxfId="154" priority="2067" rank="1"/>
  </conditionalFormatting>
  <conditionalFormatting sqref="E29:L29">
    <cfRule type="top10" dxfId="153" priority="2068" rank="1"/>
  </conditionalFormatting>
  <conditionalFormatting sqref="E31:L31">
    <cfRule type="top10" dxfId="152" priority="2069" rank="1"/>
  </conditionalFormatting>
  <conditionalFormatting sqref="E33:L33">
    <cfRule type="top10" dxfId="151" priority="2070" rank="1"/>
  </conditionalFormatting>
  <conditionalFormatting sqref="E35:L35">
    <cfRule type="top10" dxfId="150" priority="2071" rank="1"/>
  </conditionalFormatting>
  <conditionalFormatting sqref="E37:L37">
    <cfRule type="top10" dxfId="149" priority="2072" rank="1"/>
  </conditionalFormatting>
  <conditionalFormatting sqref="E39:L39">
    <cfRule type="top10" dxfId="148" priority="2073" rank="1"/>
  </conditionalFormatting>
  <conditionalFormatting sqref="E41:L41">
    <cfRule type="top10" dxfId="147" priority="2074" rank="1"/>
  </conditionalFormatting>
  <conditionalFormatting sqref="E43:L43">
    <cfRule type="top10" dxfId="146" priority="2075" rank="1"/>
  </conditionalFormatting>
  <conditionalFormatting sqref="E45:L45">
    <cfRule type="top10" dxfId="145" priority="2076" rank="1"/>
  </conditionalFormatting>
  <conditionalFormatting sqref="E47:L47">
    <cfRule type="top10" dxfId="144" priority="2077" rank="1"/>
  </conditionalFormatting>
  <conditionalFormatting sqref="E49:L49">
    <cfRule type="top10" dxfId="143" priority="2078" rank="1"/>
  </conditionalFormatting>
  <pageMargins left="0.7" right="0.7" top="0.75" bottom="0.75" header="0.3" footer="0.3"/>
  <pageSetup paperSize="9" scale="59" orientation="landscape" r:id="rId1"/>
  <headerFooter>
    <oddFooter>&amp;C&amp;P</oddFooter>
  </headerFooter>
</worksheet>
</file>

<file path=xl/worksheets/sheet2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zoomScaleNormal="100" workbookViewId="0"/>
  </sheetViews>
  <sheetFormatPr defaultColWidth="8.625" defaultRowHeight="15.75" customHeight="1" x14ac:dyDescent="0.15"/>
  <cols>
    <col min="1" max="2" width="5.625" style="1" customWidth="1"/>
    <col min="3" max="3" width="20.625" style="1" customWidth="1"/>
  </cols>
  <sheetData>
    <row r="1" spans="1:10" s="98" customFormat="1" ht="15.75" customHeight="1" x14ac:dyDescent="0.15">
      <c r="A1" s="1"/>
      <c r="B1" s="1"/>
      <c r="C1" s="1"/>
    </row>
    <row r="2" spans="1:10" s="98" customFormat="1" ht="15.75" customHeight="1" x14ac:dyDescent="0.15">
      <c r="A2" s="1"/>
      <c r="B2" s="1" t="s">
        <v>880</v>
      </c>
      <c r="C2" s="1"/>
    </row>
    <row r="3" spans="1:10" s="98" customFormat="1" ht="15.75" customHeight="1" x14ac:dyDescent="0.15">
      <c r="A3" s="1"/>
      <c r="B3" s="1" t="s">
        <v>786</v>
      </c>
      <c r="C3" s="1"/>
    </row>
    <row r="4" spans="1:10" s="98" customFormat="1" ht="15.75" customHeight="1" x14ac:dyDescent="0.15">
      <c r="A4" s="1"/>
      <c r="B4" s="1" t="s">
        <v>810</v>
      </c>
      <c r="C4" s="1"/>
    </row>
    <row r="5" spans="1:10" s="98" customFormat="1" ht="15.75" customHeight="1" x14ac:dyDescent="0.15">
      <c r="A5" s="1"/>
      <c r="B5" s="1" t="s">
        <v>882</v>
      </c>
      <c r="C5" s="1"/>
    </row>
    <row r="6" spans="1:10" ht="4.5" customHeight="1" x14ac:dyDescent="0.15">
      <c r="B6" s="12"/>
      <c r="C6" s="6"/>
      <c r="D6" s="15"/>
      <c r="E6" s="73"/>
      <c r="F6" s="13"/>
      <c r="G6" s="13"/>
      <c r="H6" s="13"/>
      <c r="I6" s="13"/>
      <c r="J6" s="13"/>
    </row>
    <row r="7" spans="1:10" ht="118.5" customHeight="1" thickBot="1" x14ac:dyDescent="0.2">
      <c r="A7" s="2"/>
      <c r="B7" s="25"/>
      <c r="C7" s="5" t="s">
        <v>427</v>
      </c>
      <c r="D7" s="19" t="s">
        <v>888</v>
      </c>
      <c r="E7" s="22" t="s">
        <v>862</v>
      </c>
      <c r="F7" s="23" t="s">
        <v>181</v>
      </c>
      <c r="G7" s="23" t="s">
        <v>1301</v>
      </c>
      <c r="H7" s="23" t="s">
        <v>43</v>
      </c>
      <c r="I7" s="23" t="s">
        <v>44</v>
      </c>
      <c r="J7" s="23" t="s">
        <v>53</v>
      </c>
    </row>
    <row r="8" spans="1:10" ht="15.75" customHeight="1" thickTop="1" x14ac:dyDescent="0.15">
      <c r="B8" s="108" t="s">
        <v>428</v>
      </c>
      <c r="C8" s="109"/>
      <c r="D8" s="16">
        <v>5305</v>
      </c>
      <c r="E8" s="46">
        <v>643</v>
      </c>
      <c r="F8" s="28">
        <v>2565</v>
      </c>
      <c r="G8" s="28">
        <v>515</v>
      </c>
      <c r="H8" s="28">
        <v>926</v>
      </c>
      <c r="I8" s="28">
        <v>261</v>
      </c>
      <c r="J8" s="28">
        <v>395</v>
      </c>
    </row>
    <row r="9" spans="1:10" ht="15.75" customHeight="1" x14ac:dyDescent="0.15">
      <c r="B9" s="110"/>
      <c r="C9" s="109"/>
      <c r="D9" s="71">
        <v>100</v>
      </c>
      <c r="E9" s="70">
        <v>12.1</v>
      </c>
      <c r="F9" s="36">
        <v>48.4</v>
      </c>
      <c r="G9" s="36">
        <v>9.6999999999999993</v>
      </c>
      <c r="H9" s="36">
        <v>17.5</v>
      </c>
      <c r="I9" s="36">
        <v>4.9000000000000004</v>
      </c>
      <c r="J9" s="36">
        <v>7.4</v>
      </c>
    </row>
    <row r="10" spans="1:10" ht="15.75" customHeight="1" x14ac:dyDescent="0.15">
      <c r="B10" s="117" t="s">
        <v>429</v>
      </c>
      <c r="C10" s="115" t="s">
        <v>2</v>
      </c>
      <c r="D10" s="17">
        <v>1310</v>
      </c>
      <c r="E10" s="69">
        <v>154</v>
      </c>
      <c r="F10" s="10">
        <v>636</v>
      </c>
      <c r="G10" s="10">
        <v>103</v>
      </c>
      <c r="H10" s="10">
        <v>245</v>
      </c>
      <c r="I10" s="10">
        <v>65</v>
      </c>
      <c r="J10" s="10">
        <v>107</v>
      </c>
    </row>
    <row r="11" spans="1:10" ht="15.75" customHeight="1" x14ac:dyDescent="0.15">
      <c r="B11" s="116"/>
      <c r="C11" s="160"/>
      <c r="D11" s="33">
        <v>100</v>
      </c>
      <c r="E11" s="49">
        <v>11.8</v>
      </c>
      <c r="F11" s="35">
        <v>48.5</v>
      </c>
      <c r="G11" s="35">
        <v>7.9</v>
      </c>
      <c r="H11" s="35">
        <v>18.7</v>
      </c>
      <c r="I11" s="35">
        <v>5</v>
      </c>
      <c r="J11" s="35">
        <v>8.1999999999999993</v>
      </c>
    </row>
    <row r="12" spans="1:10" ht="15.75" customHeight="1" x14ac:dyDescent="0.15">
      <c r="B12" s="116"/>
      <c r="C12" s="158" t="s">
        <v>3</v>
      </c>
      <c r="D12" s="16">
        <v>3960</v>
      </c>
      <c r="E12" s="46">
        <v>485</v>
      </c>
      <c r="F12" s="28">
        <v>1911</v>
      </c>
      <c r="G12" s="28">
        <v>409</v>
      </c>
      <c r="H12" s="28">
        <v>674</v>
      </c>
      <c r="I12" s="28">
        <v>196</v>
      </c>
      <c r="J12" s="28">
        <v>285</v>
      </c>
    </row>
    <row r="13" spans="1:10" ht="15.75" customHeight="1" x14ac:dyDescent="0.15">
      <c r="B13" s="118"/>
      <c r="C13" s="161"/>
      <c r="D13" s="18">
        <v>100</v>
      </c>
      <c r="E13" s="68">
        <v>12.2</v>
      </c>
      <c r="F13" s="11">
        <v>48.3</v>
      </c>
      <c r="G13" s="11">
        <v>10.3</v>
      </c>
      <c r="H13" s="11">
        <v>17</v>
      </c>
      <c r="I13" s="11">
        <v>4.9000000000000004</v>
      </c>
      <c r="J13" s="11">
        <v>7.2</v>
      </c>
    </row>
    <row r="14" spans="1:10" ht="15.75" customHeight="1" x14ac:dyDescent="0.15">
      <c r="B14" s="117" t="s">
        <v>4</v>
      </c>
      <c r="C14" s="115" t="s">
        <v>430</v>
      </c>
      <c r="D14" s="17">
        <v>149</v>
      </c>
      <c r="E14" s="69">
        <v>23</v>
      </c>
      <c r="F14" s="10">
        <v>81</v>
      </c>
      <c r="G14" s="10">
        <v>9</v>
      </c>
      <c r="H14" s="10">
        <v>21</v>
      </c>
      <c r="I14" s="10">
        <v>5</v>
      </c>
      <c r="J14" s="10">
        <v>10</v>
      </c>
    </row>
    <row r="15" spans="1:10" ht="15.75" customHeight="1" x14ac:dyDescent="0.15">
      <c r="B15" s="116"/>
      <c r="C15" s="160"/>
      <c r="D15" s="33">
        <v>100</v>
      </c>
      <c r="E15" s="49">
        <v>15.4</v>
      </c>
      <c r="F15" s="35">
        <v>54.4</v>
      </c>
      <c r="G15" s="35">
        <v>6</v>
      </c>
      <c r="H15" s="35">
        <v>14.1</v>
      </c>
      <c r="I15" s="35">
        <v>3.4</v>
      </c>
      <c r="J15" s="35">
        <v>6.7</v>
      </c>
    </row>
    <row r="16" spans="1:10" ht="15.75" customHeight="1" x14ac:dyDescent="0.15">
      <c r="B16" s="116"/>
      <c r="C16" s="158" t="s">
        <v>431</v>
      </c>
      <c r="D16" s="16">
        <v>184</v>
      </c>
      <c r="E16" s="46">
        <v>38</v>
      </c>
      <c r="F16" s="28">
        <v>87</v>
      </c>
      <c r="G16" s="28">
        <v>16</v>
      </c>
      <c r="H16" s="28">
        <v>26</v>
      </c>
      <c r="I16" s="28">
        <v>4</v>
      </c>
      <c r="J16" s="28">
        <v>13</v>
      </c>
    </row>
    <row r="17" spans="2:10" ht="15.75" customHeight="1" x14ac:dyDescent="0.15">
      <c r="B17" s="116"/>
      <c r="C17" s="160"/>
      <c r="D17" s="33">
        <v>100</v>
      </c>
      <c r="E17" s="49">
        <v>20.7</v>
      </c>
      <c r="F17" s="35">
        <v>47.3</v>
      </c>
      <c r="G17" s="35">
        <v>8.6999999999999993</v>
      </c>
      <c r="H17" s="35">
        <v>14.1</v>
      </c>
      <c r="I17" s="35">
        <v>2.2000000000000002</v>
      </c>
      <c r="J17" s="35">
        <v>7.1</v>
      </c>
    </row>
    <row r="18" spans="2:10" ht="15.75" customHeight="1" x14ac:dyDescent="0.15">
      <c r="B18" s="116"/>
      <c r="C18" s="158" t="s">
        <v>432</v>
      </c>
      <c r="D18" s="16">
        <v>247</v>
      </c>
      <c r="E18" s="46">
        <v>31</v>
      </c>
      <c r="F18" s="28">
        <v>133</v>
      </c>
      <c r="G18" s="28">
        <v>16</v>
      </c>
      <c r="H18" s="28">
        <v>34</v>
      </c>
      <c r="I18" s="28">
        <v>5</v>
      </c>
      <c r="J18" s="28">
        <v>28</v>
      </c>
    </row>
    <row r="19" spans="2:10" ht="15.75" customHeight="1" x14ac:dyDescent="0.15">
      <c r="B19" s="116"/>
      <c r="C19" s="160"/>
      <c r="D19" s="33">
        <v>100</v>
      </c>
      <c r="E19" s="49">
        <v>12.6</v>
      </c>
      <c r="F19" s="35">
        <v>53.8</v>
      </c>
      <c r="G19" s="35">
        <v>6.5</v>
      </c>
      <c r="H19" s="35">
        <v>13.8</v>
      </c>
      <c r="I19" s="35">
        <v>2</v>
      </c>
      <c r="J19" s="35">
        <v>11.3</v>
      </c>
    </row>
    <row r="20" spans="2:10" ht="15.75" customHeight="1" x14ac:dyDescent="0.15">
      <c r="B20" s="116"/>
      <c r="C20" s="158" t="s">
        <v>433</v>
      </c>
      <c r="D20" s="16">
        <v>454</v>
      </c>
      <c r="E20" s="46">
        <v>59</v>
      </c>
      <c r="F20" s="28">
        <v>219</v>
      </c>
      <c r="G20" s="28">
        <v>41</v>
      </c>
      <c r="H20" s="28">
        <v>67</v>
      </c>
      <c r="I20" s="28">
        <v>24</v>
      </c>
      <c r="J20" s="28">
        <v>44</v>
      </c>
    </row>
    <row r="21" spans="2:10" ht="15.75" customHeight="1" x14ac:dyDescent="0.15">
      <c r="B21" s="116"/>
      <c r="C21" s="160"/>
      <c r="D21" s="33">
        <v>100</v>
      </c>
      <c r="E21" s="49">
        <v>13</v>
      </c>
      <c r="F21" s="35">
        <v>48.2</v>
      </c>
      <c r="G21" s="35">
        <v>9</v>
      </c>
      <c r="H21" s="35">
        <v>14.8</v>
      </c>
      <c r="I21" s="35">
        <v>5.3</v>
      </c>
      <c r="J21" s="35">
        <v>9.6999999999999993</v>
      </c>
    </row>
    <row r="22" spans="2:10" ht="15.75" customHeight="1" x14ac:dyDescent="0.15">
      <c r="B22" s="116"/>
      <c r="C22" s="158" t="s">
        <v>434</v>
      </c>
      <c r="D22" s="16">
        <v>1021</v>
      </c>
      <c r="E22" s="46">
        <v>121</v>
      </c>
      <c r="F22" s="28">
        <v>505</v>
      </c>
      <c r="G22" s="28">
        <v>118</v>
      </c>
      <c r="H22" s="28">
        <v>154</v>
      </c>
      <c r="I22" s="28">
        <v>56</v>
      </c>
      <c r="J22" s="28">
        <v>67</v>
      </c>
    </row>
    <row r="23" spans="2:10" ht="15.75" customHeight="1" x14ac:dyDescent="0.15">
      <c r="B23" s="116"/>
      <c r="C23" s="159"/>
      <c r="D23" s="33">
        <v>100</v>
      </c>
      <c r="E23" s="49">
        <v>11.9</v>
      </c>
      <c r="F23" s="35">
        <v>49.5</v>
      </c>
      <c r="G23" s="35">
        <v>11.6</v>
      </c>
      <c r="H23" s="35">
        <v>15.1</v>
      </c>
      <c r="I23" s="35">
        <v>5.5</v>
      </c>
      <c r="J23" s="35">
        <v>6.6</v>
      </c>
    </row>
    <row r="24" spans="2:10" ht="15.75" customHeight="1" x14ac:dyDescent="0.15">
      <c r="B24" s="116"/>
      <c r="C24" s="160" t="s">
        <v>435</v>
      </c>
      <c r="D24" s="16">
        <v>1668</v>
      </c>
      <c r="E24" s="46">
        <v>178</v>
      </c>
      <c r="F24" s="28">
        <v>800</v>
      </c>
      <c r="G24" s="28">
        <v>180</v>
      </c>
      <c r="H24" s="28">
        <v>305</v>
      </c>
      <c r="I24" s="28">
        <v>82</v>
      </c>
      <c r="J24" s="28">
        <v>123</v>
      </c>
    </row>
    <row r="25" spans="2:10" ht="15.75" customHeight="1" x14ac:dyDescent="0.15">
      <c r="B25" s="116"/>
      <c r="C25" s="160"/>
      <c r="D25" s="33">
        <v>100</v>
      </c>
      <c r="E25" s="49">
        <v>10.7</v>
      </c>
      <c r="F25" s="35">
        <v>48</v>
      </c>
      <c r="G25" s="35">
        <v>10.8</v>
      </c>
      <c r="H25" s="35">
        <v>18.3</v>
      </c>
      <c r="I25" s="35">
        <v>4.9000000000000004</v>
      </c>
      <c r="J25" s="35">
        <v>7.4</v>
      </c>
    </row>
    <row r="26" spans="2:10" ht="15.75" customHeight="1" x14ac:dyDescent="0.15">
      <c r="B26" s="116"/>
      <c r="C26" s="158" t="s">
        <v>436</v>
      </c>
      <c r="D26" s="16">
        <v>1492</v>
      </c>
      <c r="E26" s="46">
        <v>181</v>
      </c>
      <c r="F26" s="28">
        <v>695</v>
      </c>
      <c r="G26" s="28">
        <v>128</v>
      </c>
      <c r="H26" s="28">
        <v>300</v>
      </c>
      <c r="I26" s="28">
        <v>84</v>
      </c>
      <c r="J26" s="28">
        <v>104</v>
      </c>
    </row>
    <row r="27" spans="2:10" ht="15.75" customHeight="1" x14ac:dyDescent="0.15">
      <c r="B27" s="118"/>
      <c r="C27" s="161"/>
      <c r="D27" s="18">
        <v>100</v>
      </c>
      <c r="E27" s="68">
        <v>12.1</v>
      </c>
      <c r="F27" s="11">
        <v>46.6</v>
      </c>
      <c r="G27" s="11">
        <v>8.6</v>
      </c>
      <c r="H27" s="11">
        <v>20.100000000000001</v>
      </c>
      <c r="I27" s="11">
        <v>5.6</v>
      </c>
      <c r="J27" s="11">
        <v>7</v>
      </c>
    </row>
    <row r="28" spans="2:10" ht="15.75" customHeight="1" x14ac:dyDescent="0.15">
      <c r="B28" s="117" t="s">
        <v>478</v>
      </c>
      <c r="C28" s="115" t="s">
        <v>18</v>
      </c>
      <c r="D28" s="17">
        <v>704</v>
      </c>
      <c r="E28" s="69">
        <v>118</v>
      </c>
      <c r="F28" s="10">
        <v>324</v>
      </c>
      <c r="G28" s="10">
        <v>77</v>
      </c>
      <c r="H28" s="10">
        <v>89</v>
      </c>
      <c r="I28" s="10">
        <v>29</v>
      </c>
      <c r="J28" s="10">
        <v>67</v>
      </c>
    </row>
    <row r="29" spans="2:10" ht="15.75" customHeight="1" x14ac:dyDescent="0.15">
      <c r="B29" s="116"/>
      <c r="C29" s="159"/>
      <c r="D29" s="33">
        <v>100</v>
      </c>
      <c r="E29" s="49">
        <v>16.8</v>
      </c>
      <c r="F29" s="35">
        <v>46</v>
      </c>
      <c r="G29" s="35">
        <v>10.9</v>
      </c>
      <c r="H29" s="35">
        <v>12.6</v>
      </c>
      <c r="I29" s="35">
        <v>4.0999999999999996</v>
      </c>
      <c r="J29" s="35">
        <v>9.5</v>
      </c>
    </row>
    <row r="30" spans="2:10" ht="15.75" customHeight="1" x14ac:dyDescent="0.15">
      <c r="B30" s="116"/>
      <c r="C30" s="158" t="s">
        <v>19</v>
      </c>
      <c r="D30" s="16">
        <v>931</v>
      </c>
      <c r="E30" s="46">
        <v>146</v>
      </c>
      <c r="F30" s="28">
        <v>437</v>
      </c>
      <c r="G30" s="28">
        <v>126</v>
      </c>
      <c r="H30" s="28">
        <v>116</v>
      </c>
      <c r="I30" s="28">
        <v>43</v>
      </c>
      <c r="J30" s="28">
        <v>63</v>
      </c>
    </row>
    <row r="31" spans="2:10" ht="15.75" customHeight="1" x14ac:dyDescent="0.15">
      <c r="B31" s="116"/>
      <c r="C31" s="159"/>
      <c r="D31" s="33">
        <v>100</v>
      </c>
      <c r="E31" s="49">
        <v>15.7</v>
      </c>
      <c r="F31" s="35">
        <v>46.9</v>
      </c>
      <c r="G31" s="35">
        <v>13.5</v>
      </c>
      <c r="H31" s="35">
        <v>12.5</v>
      </c>
      <c r="I31" s="35">
        <v>4.5999999999999996</v>
      </c>
      <c r="J31" s="35">
        <v>6.8</v>
      </c>
    </row>
    <row r="32" spans="2:10" ht="15.75" customHeight="1" x14ac:dyDescent="0.15">
      <c r="B32" s="116"/>
      <c r="C32" s="160" t="s">
        <v>20</v>
      </c>
      <c r="D32" s="16">
        <v>1455</v>
      </c>
      <c r="E32" s="46">
        <v>159</v>
      </c>
      <c r="F32" s="28">
        <v>728</v>
      </c>
      <c r="G32" s="28">
        <v>151</v>
      </c>
      <c r="H32" s="28">
        <v>265</v>
      </c>
      <c r="I32" s="28">
        <v>68</v>
      </c>
      <c r="J32" s="28">
        <v>84</v>
      </c>
    </row>
    <row r="33" spans="2:10" ht="15.75" customHeight="1" x14ac:dyDescent="0.15">
      <c r="B33" s="116"/>
      <c r="C33" s="160"/>
      <c r="D33" s="33">
        <v>100</v>
      </c>
      <c r="E33" s="49">
        <v>10.9</v>
      </c>
      <c r="F33" s="35">
        <v>50</v>
      </c>
      <c r="G33" s="35">
        <v>10.4</v>
      </c>
      <c r="H33" s="35">
        <v>18.2</v>
      </c>
      <c r="I33" s="35">
        <v>4.7</v>
      </c>
      <c r="J33" s="35">
        <v>5.8</v>
      </c>
    </row>
    <row r="34" spans="2:10" ht="15.75" customHeight="1" x14ac:dyDescent="0.15">
      <c r="B34" s="116"/>
      <c r="C34" s="158" t="s">
        <v>21</v>
      </c>
      <c r="D34" s="16">
        <v>1102</v>
      </c>
      <c r="E34" s="46">
        <v>100</v>
      </c>
      <c r="F34" s="28">
        <v>572</v>
      </c>
      <c r="G34" s="28">
        <v>103</v>
      </c>
      <c r="H34" s="28">
        <v>212</v>
      </c>
      <c r="I34" s="28">
        <v>39</v>
      </c>
      <c r="J34" s="28">
        <v>76</v>
      </c>
    </row>
    <row r="35" spans="2:10" ht="15.75" customHeight="1" x14ac:dyDescent="0.15">
      <c r="B35" s="116"/>
      <c r="C35" s="160"/>
      <c r="D35" s="33">
        <v>100</v>
      </c>
      <c r="E35" s="49">
        <v>9.1</v>
      </c>
      <c r="F35" s="35">
        <v>51.9</v>
      </c>
      <c r="G35" s="35">
        <v>9.3000000000000007</v>
      </c>
      <c r="H35" s="35">
        <v>19.2</v>
      </c>
      <c r="I35" s="35">
        <v>3.5</v>
      </c>
      <c r="J35" s="35">
        <v>6.9</v>
      </c>
    </row>
    <row r="36" spans="2:10" ht="15.75" customHeight="1" x14ac:dyDescent="0.15">
      <c r="B36" s="116"/>
      <c r="C36" s="158" t="s">
        <v>22</v>
      </c>
      <c r="D36" s="16">
        <v>564</v>
      </c>
      <c r="E36" s="46">
        <v>61</v>
      </c>
      <c r="F36" s="28">
        <v>254</v>
      </c>
      <c r="G36" s="28">
        <v>37</v>
      </c>
      <c r="H36" s="28">
        <v>129</v>
      </c>
      <c r="I36" s="28">
        <v>34</v>
      </c>
      <c r="J36" s="28">
        <v>49</v>
      </c>
    </row>
    <row r="37" spans="2:10" ht="15.75" customHeight="1" x14ac:dyDescent="0.15">
      <c r="B37" s="116"/>
      <c r="C37" s="159"/>
      <c r="D37" s="33">
        <v>100</v>
      </c>
      <c r="E37" s="49">
        <v>10.8</v>
      </c>
      <c r="F37" s="35">
        <v>45</v>
      </c>
      <c r="G37" s="35">
        <v>6.6</v>
      </c>
      <c r="H37" s="35">
        <v>22.9</v>
      </c>
      <c r="I37" s="35">
        <v>6</v>
      </c>
      <c r="J37" s="35">
        <v>8.6999999999999993</v>
      </c>
    </row>
    <row r="38" spans="2:10" ht="15.75" customHeight="1" x14ac:dyDescent="0.15">
      <c r="B38" s="116"/>
      <c r="C38" s="158" t="s">
        <v>23</v>
      </c>
      <c r="D38" s="16">
        <v>345</v>
      </c>
      <c r="E38" s="46">
        <v>34</v>
      </c>
      <c r="F38" s="28">
        <v>161</v>
      </c>
      <c r="G38" s="28">
        <v>12</v>
      </c>
      <c r="H38" s="28">
        <v>81</v>
      </c>
      <c r="I38" s="28">
        <v>29</v>
      </c>
      <c r="J38" s="28">
        <v>28</v>
      </c>
    </row>
    <row r="39" spans="2:10" ht="15.75" customHeight="1" x14ac:dyDescent="0.15">
      <c r="B39" s="116"/>
      <c r="C39" s="159"/>
      <c r="D39" s="33">
        <v>100</v>
      </c>
      <c r="E39" s="49">
        <v>9.9</v>
      </c>
      <c r="F39" s="35">
        <v>46.7</v>
      </c>
      <c r="G39" s="35">
        <v>3.5</v>
      </c>
      <c r="H39" s="35">
        <v>23.5</v>
      </c>
      <c r="I39" s="35">
        <v>8.4</v>
      </c>
      <c r="J39" s="35">
        <v>8.1</v>
      </c>
    </row>
    <row r="40" spans="2:10" ht="15.75" customHeight="1" x14ac:dyDescent="0.15">
      <c r="B40" s="116"/>
      <c r="C40" s="160" t="s">
        <v>24</v>
      </c>
      <c r="D40" s="16">
        <v>145</v>
      </c>
      <c r="E40" s="46">
        <v>18</v>
      </c>
      <c r="F40" s="28">
        <v>60</v>
      </c>
      <c r="G40" s="28">
        <v>4</v>
      </c>
      <c r="H40" s="28">
        <v>26</v>
      </c>
      <c r="I40" s="28">
        <v>16</v>
      </c>
      <c r="J40" s="28">
        <v>21</v>
      </c>
    </row>
    <row r="41" spans="2:10" ht="15.75" customHeight="1" x14ac:dyDescent="0.15">
      <c r="B41" s="118"/>
      <c r="C41" s="161"/>
      <c r="D41" s="18">
        <v>100</v>
      </c>
      <c r="E41" s="68">
        <v>12.4</v>
      </c>
      <c r="F41" s="11">
        <v>41.4</v>
      </c>
      <c r="G41" s="11">
        <v>2.8</v>
      </c>
      <c r="H41" s="11">
        <v>17.899999999999999</v>
      </c>
      <c r="I41" s="11">
        <v>11</v>
      </c>
      <c r="J41" s="11">
        <v>14.5</v>
      </c>
    </row>
    <row r="42" spans="2:10" ht="15.75" customHeight="1" x14ac:dyDescent="0.15">
      <c r="B42" s="117" t="s">
        <v>854</v>
      </c>
      <c r="C42" s="115" t="s">
        <v>862</v>
      </c>
      <c r="D42" s="17">
        <v>643</v>
      </c>
      <c r="E42" s="69">
        <v>643</v>
      </c>
      <c r="F42" s="10">
        <v>0</v>
      </c>
      <c r="G42" s="10">
        <v>0</v>
      </c>
      <c r="H42" s="10">
        <v>0</v>
      </c>
      <c r="I42" s="10">
        <v>0</v>
      </c>
      <c r="J42" s="10">
        <v>0</v>
      </c>
    </row>
    <row r="43" spans="2:10" ht="15.75" customHeight="1" x14ac:dyDescent="0.15">
      <c r="B43" s="116"/>
      <c r="C43" s="159"/>
      <c r="D43" s="33">
        <v>100</v>
      </c>
      <c r="E43" s="49">
        <v>100</v>
      </c>
      <c r="F43" s="35">
        <v>0</v>
      </c>
      <c r="G43" s="35">
        <v>0</v>
      </c>
      <c r="H43" s="35">
        <v>0</v>
      </c>
      <c r="I43" s="35">
        <v>0</v>
      </c>
      <c r="J43" s="35">
        <v>0</v>
      </c>
    </row>
    <row r="44" spans="2:10" ht="15.75" customHeight="1" x14ac:dyDescent="0.15">
      <c r="B44" s="116"/>
      <c r="C44" s="167" t="s">
        <v>181</v>
      </c>
      <c r="D44" s="16">
        <v>2565</v>
      </c>
      <c r="E44" s="46">
        <v>0</v>
      </c>
      <c r="F44" s="28">
        <v>2565</v>
      </c>
      <c r="G44" s="28">
        <v>0</v>
      </c>
      <c r="H44" s="28">
        <v>0</v>
      </c>
      <c r="I44" s="28">
        <v>0</v>
      </c>
      <c r="J44" s="28">
        <v>0</v>
      </c>
    </row>
    <row r="45" spans="2:10" ht="15.75" customHeight="1" x14ac:dyDescent="0.15">
      <c r="B45" s="116"/>
      <c r="C45" s="168"/>
      <c r="D45" s="33">
        <v>100</v>
      </c>
      <c r="E45" s="49">
        <v>0</v>
      </c>
      <c r="F45" s="35">
        <v>100</v>
      </c>
      <c r="G45" s="35">
        <v>0</v>
      </c>
      <c r="H45" s="35">
        <v>0</v>
      </c>
      <c r="I45" s="35">
        <v>0</v>
      </c>
      <c r="J45" s="35">
        <v>0</v>
      </c>
    </row>
    <row r="46" spans="2:10" ht="15.75" customHeight="1" x14ac:dyDescent="0.15">
      <c r="B46" s="116"/>
      <c r="C46" s="169" t="s">
        <v>852</v>
      </c>
      <c r="D46" s="16">
        <v>515</v>
      </c>
      <c r="E46" s="46">
        <v>0</v>
      </c>
      <c r="F46" s="28">
        <v>0</v>
      </c>
      <c r="G46" s="28">
        <v>515</v>
      </c>
      <c r="H46" s="28">
        <v>0</v>
      </c>
      <c r="I46" s="28">
        <v>0</v>
      </c>
      <c r="J46" s="28">
        <v>0</v>
      </c>
    </row>
    <row r="47" spans="2:10" ht="15.75" customHeight="1" x14ac:dyDescent="0.15">
      <c r="B47" s="116"/>
      <c r="C47" s="169"/>
      <c r="D47" s="33">
        <v>100</v>
      </c>
      <c r="E47" s="49">
        <v>0</v>
      </c>
      <c r="F47" s="35">
        <v>0</v>
      </c>
      <c r="G47" s="35">
        <v>100</v>
      </c>
      <c r="H47" s="35">
        <v>0</v>
      </c>
      <c r="I47" s="35">
        <v>0</v>
      </c>
      <c r="J47" s="35">
        <v>0</v>
      </c>
    </row>
    <row r="48" spans="2:10" ht="15.75" customHeight="1" x14ac:dyDescent="0.15">
      <c r="B48" s="116"/>
      <c r="C48" s="158" t="s">
        <v>43</v>
      </c>
      <c r="D48" s="16">
        <v>926</v>
      </c>
      <c r="E48" s="46">
        <v>0</v>
      </c>
      <c r="F48" s="28">
        <v>0</v>
      </c>
      <c r="G48" s="28">
        <v>0</v>
      </c>
      <c r="H48" s="28">
        <v>926</v>
      </c>
      <c r="I48" s="28">
        <v>0</v>
      </c>
      <c r="J48" s="28">
        <v>0</v>
      </c>
    </row>
    <row r="49" spans="2:10" ht="15.75" customHeight="1" x14ac:dyDescent="0.15">
      <c r="B49" s="116"/>
      <c r="C49" s="160"/>
      <c r="D49" s="33">
        <v>100</v>
      </c>
      <c r="E49" s="49">
        <v>0</v>
      </c>
      <c r="F49" s="35">
        <v>0</v>
      </c>
      <c r="G49" s="35">
        <v>0</v>
      </c>
      <c r="H49" s="35">
        <v>100</v>
      </c>
      <c r="I49" s="35">
        <v>0</v>
      </c>
      <c r="J49" s="35">
        <v>0</v>
      </c>
    </row>
    <row r="50" spans="2:10" ht="15.75" customHeight="1" x14ac:dyDescent="0.15">
      <c r="B50" s="116"/>
      <c r="C50" s="158" t="s">
        <v>44</v>
      </c>
      <c r="D50" s="16">
        <v>261</v>
      </c>
      <c r="E50" s="46">
        <v>0</v>
      </c>
      <c r="F50" s="28">
        <v>0</v>
      </c>
      <c r="G50" s="28">
        <v>0</v>
      </c>
      <c r="H50" s="28">
        <v>0</v>
      </c>
      <c r="I50" s="28">
        <v>261</v>
      </c>
      <c r="J50" s="28">
        <v>0</v>
      </c>
    </row>
    <row r="51" spans="2:10" ht="15.75" customHeight="1" x14ac:dyDescent="0.15">
      <c r="B51" s="118"/>
      <c r="C51" s="161"/>
      <c r="D51" s="18">
        <v>100</v>
      </c>
      <c r="E51" s="68">
        <v>0</v>
      </c>
      <c r="F51" s="11">
        <v>0</v>
      </c>
      <c r="G51" s="11">
        <v>0</v>
      </c>
      <c r="H51" s="11">
        <v>0</v>
      </c>
      <c r="I51" s="11">
        <v>100</v>
      </c>
      <c r="J51" s="11">
        <v>0</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J9">
    <cfRule type="top10" dxfId="142" priority="2079" rank="1"/>
  </conditionalFormatting>
  <conditionalFormatting sqref="E51:J51">
    <cfRule type="top10" dxfId="141" priority="2080" rank="1"/>
  </conditionalFormatting>
  <conditionalFormatting sqref="E11:J11">
    <cfRule type="top10" dxfId="140" priority="2081" rank="1"/>
  </conditionalFormatting>
  <conditionalFormatting sqref="E13:J13">
    <cfRule type="top10" dxfId="139" priority="2082" rank="1"/>
  </conditionalFormatting>
  <conditionalFormatting sqref="E15:J15">
    <cfRule type="top10" dxfId="138" priority="2083" rank="1"/>
  </conditionalFormatting>
  <conditionalFormatting sqref="E17:J17">
    <cfRule type="top10" dxfId="137" priority="2084" rank="1"/>
  </conditionalFormatting>
  <conditionalFormatting sqref="E19:J19">
    <cfRule type="top10" dxfId="136" priority="2085" rank="1"/>
  </conditionalFormatting>
  <conditionalFormatting sqref="E21:J21">
    <cfRule type="top10" dxfId="135" priority="2086" rank="1"/>
  </conditionalFormatting>
  <conditionalFormatting sqref="E23:J23">
    <cfRule type="top10" dxfId="134" priority="2087" rank="1"/>
  </conditionalFormatting>
  <conditionalFormatting sqref="E25:J25">
    <cfRule type="top10" dxfId="133" priority="2088" rank="1"/>
  </conditionalFormatting>
  <conditionalFormatting sqref="E27:J27">
    <cfRule type="top10" dxfId="132" priority="2089" rank="1"/>
  </conditionalFormatting>
  <conditionalFormatting sqref="E29:J29">
    <cfRule type="top10" dxfId="131" priority="2090" rank="1"/>
  </conditionalFormatting>
  <conditionalFormatting sqref="E31:J31">
    <cfRule type="top10" dxfId="130" priority="2091" rank="1"/>
  </conditionalFormatting>
  <conditionalFormatting sqref="E33:J33">
    <cfRule type="top10" dxfId="129" priority="2092" rank="1"/>
  </conditionalFormatting>
  <conditionalFormatting sqref="E35:J35">
    <cfRule type="top10" dxfId="128" priority="2093" rank="1"/>
  </conditionalFormatting>
  <conditionalFormatting sqref="E37:J37">
    <cfRule type="top10" dxfId="127" priority="2094" rank="1"/>
  </conditionalFormatting>
  <conditionalFormatting sqref="E39:J39">
    <cfRule type="top10" dxfId="126" priority="2095" rank="1"/>
  </conditionalFormatting>
  <conditionalFormatting sqref="E41:J41">
    <cfRule type="top10" dxfId="125" priority="2096" rank="1"/>
  </conditionalFormatting>
  <conditionalFormatting sqref="E43:J43">
    <cfRule type="top10" dxfId="124" priority="2097" rank="1"/>
  </conditionalFormatting>
  <conditionalFormatting sqref="E45:J45">
    <cfRule type="top10" dxfId="123" priority="2098" rank="1"/>
  </conditionalFormatting>
  <conditionalFormatting sqref="E47:J47">
    <cfRule type="top10" dxfId="122" priority="2099" rank="1"/>
  </conditionalFormatting>
  <conditionalFormatting sqref="E49:J49">
    <cfRule type="top10" dxfId="121" priority="2100" rank="1"/>
  </conditionalFormatting>
  <pageMargins left="0.7" right="0.7" top="0.75" bottom="0.75" header="0.3" footer="0.3"/>
  <pageSetup paperSize="9" scale="59" orientation="landscape" r:id="rId1"/>
  <headerFooter>
    <oddFooter>&amp;C&amp;P</oddFooter>
  </headerFooter>
</worksheet>
</file>

<file path=xl/worksheets/sheet2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51"/>
  <sheetViews>
    <sheetView showGridLines="0" topLeftCell="A19"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4" ht="15.75" customHeight="1" x14ac:dyDescent="0.15">
      <c r="B2" s="1" t="s">
        <v>880</v>
      </c>
    </row>
    <row r="3" spans="2:14" ht="15.75" customHeight="1" x14ac:dyDescent="0.15">
      <c r="B3" s="1" t="s">
        <v>786</v>
      </c>
    </row>
    <row r="4" spans="2:14" ht="15.75" customHeight="1" x14ac:dyDescent="0.15">
      <c r="B4" s="1" t="s">
        <v>886</v>
      </c>
    </row>
    <row r="5" spans="2:14" ht="15.75" customHeight="1" x14ac:dyDescent="0.15">
      <c r="B5" s="1" t="s">
        <v>882</v>
      </c>
    </row>
    <row r="6" spans="2:14" ht="4.5" customHeight="1" x14ac:dyDescent="0.15">
      <c r="B6" s="12"/>
      <c r="C6" s="6"/>
      <c r="D6" s="15"/>
      <c r="E6" s="73"/>
      <c r="F6" s="13"/>
      <c r="G6" s="13"/>
      <c r="H6" s="13"/>
      <c r="I6" s="13"/>
      <c r="J6" s="13"/>
      <c r="K6" s="13"/>
      <c r="L6" s="13"/>
      <c r="M6" s="13"/>
      <c r="N6" s="13"/>
    </row>
    <row r="7" spans="2:14" s="2" customFormat="1" ht="118.5" customHeight="1" thickBot="1" x14ac:dyDescent="0.2">
      <c r="B7" s="25"/>
      <c r="C7" s="5" t="s">
        <v>427</v>
      </c>
      <c r="D7" s="19" t="s">
        <v>52</v>
      </c>
      <c r="E7" s="22" t="s">
        <v>878</v>
      </c>
      <c r="F7" s="23" t="s">
        <v>67</v>
      </c>
      <c r="G7" s="23" t="s">
        <v>68</v>
      </c>
      <c r="H7" s="23" t="s">
        <v>69</v>
      </c>
      <c r="I7" s="23" t="s">
        <v>70</v>
      </c>
      <c r="J7" s="23" t="s">
        <v>71</v>
      </c>
      <c r="K7" s="23" t="s">
        <v>72</v>
      </c>
      <c r="L7" s="23" t="s">
        <v>73</v>
      </c>
      <c r="M7" s="23" t="s">
        <v>74</v>
      </c>
      <c r="N7" s="23" t="s">
        <v>53</v>
      </c>
    </row>
    <row r="8" spans="2:14" ht="15.75" customHeight="1" thickTop="1" x14ac:dyDescent="0.15">
      <c r="B8" s="108" t="s">
        <v>428</v>
      </c>
      <c r="C8" s="109"/>
      <c r="D8" s="16">
        <v>5305</v>
      </c>
      <c r="E8" s="46">
        <v>1018</v>
      </c>
      <c r="F8" s="28">
        <v>1116</v>
      </c>
      <c r="G8" s="28">
        <v>786</v>
      </c>
      <c r="H8" s="28">
        <v>1181</v>
      </c>
      <c r="I8" s="28">
        <v>573</v>
      </c>
      <c r="J8" s="28">
        <v>117</v>
      </c>
      <c r="K8" s="28">
        <v>110</v>
      </c>
      <c r="L8" s="28">
        <v>11</v>
      </c>
      <c r="M8" s="28">
        <v>21</v>
      </c>
      <c r="N8" s="28">
        <v>372</v>
      </c>
    </row>
    <row r="9" spans="2:14" ht="15.75" customHeight="1" x14ac:dyDescent="0.15">
      <c r="B9" s="110"/>
      <c r="C9" s="109"/>
      <c r="D9" s="71">
        <v>100</v>
      </c>
      <c r="E9" s="70">
        <v>19.2</v>
      </c>
      <c r="F9" s="36">
        <v>21</v>
      </c>
      <c r="G9" s="36">
        <v>14.8</v>
      </c>
      <c r="H9" s="36">
        <v>22.3</v>
      </c>
      <c r="I9" s="36">
        <v>10.8</v>
      </c>
      <c r="J9" s="36">
        <v>2.2000000000000002</v>
      </c>
      <c r="K9" s="36">
        <v>2.1</v>
      </c>
      <c r="L9" s="36">
        <v>0.2</v>
      </c>
      <c r="M9" s="36">
        <v>0.4</v>
      </c>
      <c r="N9" s="36">
        <v>7</v>
      </c>
    </row>
    <row r="10" spans="2:14" ht="15.75" customHeight="1" x14ac:dyDescent="0.15">
      <c r="B10" s="117" t="s">
        <v>429</v>
      </c>
      <c r="C10" s="115" t="s">
        <v>2</v>
      </c>
      <c r="D10" s="17">
        <v>1310</v>
      </c>
      <c r="E10" s="69">
        <v>254</v>
      </c>
      <c r="F10" s="10">
        <v>269</v>
      </c>
      <c r="G10" s="10">
        <v>202</v>
      </c>
      <c r="H10" s="10">
        <v>290</v>
      </c>
      <c r="I10" s="10">
        <v>140</v>
      </c>
      <c r="J10" s="10">
        <v>33</v>
      </c>
      <c r="K10" s="10">
        <v>29</v>
      </c>
      <c r="L10" s="10">
        <v>1</v>
      </c>
      <c r="M10" s="10">
        <v>2</v>
      </c>
      <c r="N10" s="10">
        <v>90</v>
      </c>
    </row>
    <row r="11" spans="2:14" ht="15.75" customHeight="1" x14ac:dyDescent="0.15">
      <c r="B11" s="116"/>
      <c r="C11" s="160"/>
      <c r="D11" s="33">
        <v>100</v>
      </c>
      <c r="E11" s="49">
        <v>19.399999999999999</v>
      </c>
      <c r="F11" s="35">
        <v>20.5</v>
      </c>
      <c r="G11" s="35">
        <v>15.4</v>
      </c>
      <c r="H11" s="35">
        <v>22.1</v>
      </c>
      <c r="I11" s="35">
        <v>10.7</v>
      </c>
      <c r="J11" s="35">
        <v>2.5</v>
      </c>
      <c r="K11" s="35">
        <v>2.2000000000000002</v>
      </c>
      <c r="L11" s="35">
        <v>0.1</v>
      </c>
      <c r="M11" s="35">
        <v>0.2</v>
      </c>
      <c r="N11" s="35">
        <v>6.9</v>
      </c>
    </row>
    <row r="12" spans="2:14" ht="15.75" customHeight="1" x14ac:dyDescent="0.15">
      <c r="B12" s="116"/>
      <c r="C12" s="158" t="s">
        <v>3</v>
      </c>
      <c r="D12" s="16">
        <v>3960</v>
      </c>
      <c r="E12" s="46">
        <v>760</v>
      </c>
      <c r="F12" s="28">
        <v>838</v>
      </c>
      <c r="G12" s="28">
        <v>580</v>
      </c>
      <c r="H12" s="28">
        <v>880</v>
      </c>
      <c r="I12" s="28">
        <v>432</v>
      </c>
      <c r="J12" s="28">
        <v>83</v>
      </c>
      <c r="K12" s="28">
        <v>81</v>
      </c>
      <c r="L12" s="28">
        <v>10</v>
      </c>
      <c r="M12" s="28">
        <v>19</v>
      </c>
      <c r="N12" s="28">
        <v>277</v>
      </c>
    </row>
    <row r="13" spans="2:14" ht="15.75" customHeight="1" x14ac:dyDescent="0.15">
      <c r="B13" s="118"/>
      <c r="C13" s="161"/>
      <c r="D13" s="18">
        <v>100</v>
      </c>
      <c r="E13" s="68">
        <v>19.2</v>
      </c>
      <c r="F13" s="11">
        <v>21.2</v>
      </c>
      <c r="G13" s="11">
        <v>14.6</v>
      </c>
      <c r="H13" s="11">
        <v>22.2</v>
      </c>
      <c r="I13" s="11">
        <v>10.9</v>
      </c>
      <c r="J13" s="11">
        <v>2.1</v>
      </c>
      <c r="K13" s="11">
        <v>2</v>
      </c>
      <c r="L13" s="11">
        <v>0.3</v>
      </c>
      <c r="M13" s="11">
        <v>0.5</v>
      </c>
      <c r="N13" s="11">
        <v>7</v>
      </c>
    </row>
    <row r="14" spans="2:14" ht="15.75" customHeight="1" x14ac:dyDescent="0.15">
      <c r="B14" s="117" t="s">
        <v>4</v>
      </c>
      <c r="C14" s="115" t="s">
        <v>430</v>
      </c>
      <c r="D14" s="17">
        <v>149</v>
      </c>
      <c r="E14" s="69">
        <v>50</v>
      </c>
      <c r="F14" s="10">
        <v>19</v>
      </c>
      <c r="G14" s="10">
        <v>13</v>
      </c>
      <c r="H14" s="10">
        <v>16</v>
      </c>
      <c r="I14" s="10">
        <v>10</v>
      </c>
      <c r="J14" s="10">
        <v>3</v>
      </c>
      <c r="K14" s="10">
        <v>3</v>
      </c>
      <c r="L14" s="10">
        <v>0</v>
      </c>
      <c r="M14" s="10">
        <v>0</v>
      </c>
      <c r="N14" s="10">
        <v>35</v>
      </c>
    </row>
    <row r="15" spans="2:14" ht="15.75" customHeight="1" x14ac:dyDescent="0.15">
      <c r="B15" s="116"/>
      <c r="C15" s="160"/>
      <c r="D15" s="33">
        <v>100</v>
      </c>
      <c r="E15" s="49">
        <v>33.6</v>
      </c>
      <c r="F15" s="35">
        <v>12.8</v>
      </c>
      <c r="G15" s="35">
        <v>8.6999999999999993</v>
      </c>
      <c r="H15" s="35">
        <v>10.7</v>
      </c>
      <c r="I15" s="35">
        <v>6.7</v>
      </c>
      <c r="J15" s="35">
        <v>2</v>
      </c>
      <c r="K15" s="35">
        <v>2</v>
      </c>
      <c r="L15" s="35">
        <v>0</v>
      </c>
      <c r="M15" s="35">
        <v>0</v>
      </c>
      <c r="N15" s="35">
        <v>23.5</v>
      </c>
    </row>
    <row r="16" spans="2:14" ht="15.75" customHeight="1" x14ac:dyDescent="0.15">
      <c r="B16" s="116"/>
      <c r="C16" s="158" t="s">
        <v>431</v>
      </c>
      <c r="D16" s="16">
        <v>184</v>
      </c>
      <c r="E16" s="46">
        <v>72</v>
      </c>
      <c r="F16" s="28">
        <v>34</v>
      </c>
      <c r="G16" s="28">
        <v>17</v>
      </c>
      <c r="H16" s="28">
        <v>22</v>
      </c>
      <c r="I16" s="28">
        <v>16</v>
      </c>
      <c r="J16" s="28">
        <v>2</v>
      </c>
      <c r="K16" s="28">
        <v>6</v>
      </c>
      <c r="L16" s="28">
        <v>1</v>
      </c>
      <c r="M16" s="28">
        <v>1</v>
      </c>
      <c r="N16" s="28">
        <v>13</v>
      </c>
    </row>
    <row r="17" spans="2:14" ht="15.75" customHeight="1" x14ac:dyDescent="0.15">
      <c r="B17" s="116"/>
      <c r="C17" s="160"/>
      <c r="D17" s="33">
        <v>100</v>
      </c>
      <c r="E17" s="49">
        <v>39.1</v>
      </c>
      <c r="F17" s="35">
        <v>18.5</v>
      </c>
      <c r="G17" s="35">
        <v>9.1999999999999993</v>
      </c>
      <c r="H17" s="35">
        <v>12</v>
      </c>
      <c r="I17" s="35">
        <v>8.6999999999999993</v>
      </c>
      <c r="J17" s="35">
        <v>1.1000000000000001</v>
      </c>
      <c r="K17" s="35">
        <v>3.3</v>
      </c>
      <c r="L17" s="35">
        <v>0.5</v>
      </c>
      <c r="M17" s="35">
        <v>0.5</v>
      </c>
      <c r="N17" s="35">
        <v>7.1</v>
      </c>
    </row>
    <row r="18" spans="2:14" ht="15.75" customHeight="1" x14ac:dyDescent="0.15">
      <c r="B18" s="116"/>
      <c r="C18" s="158" t="s">
        <v>432</v>
      </c>
      <c r="D18" s="16">
        <v>247</v>
      </c>
      <c r="E18" s="46">
        <v>67</v>
      </c>
      <c r="F18" s="28">
        <v>50</v>
      </c>
      <c r="G18" s="28">
        <v>34</v>
      </c>
      <c r="H18" s="28">
        <v>41</v>
      </c>
      <c r="I18" s="28">
        <v>24</v>
      </c>
      <c r="J18" s="28">
        <v>3</v>
      </c>
      <c r="K18" s="28">
        <v>4</v>
      </c>
      <c r="L18" s="28">
        <v>2</v>
      </c>
      <c r="M18" s="28">
        <v>0</v>
      </c>
      <c r="N18" s="28">
        <v>22</v>
      </c>
    </row>
    <row r="19" spans="2:14" ht="15.75" customHeight="1" x14ac:dyDescent="0.15">
      <c r="B19" s="116"/>
      <c r="C19" s="160"/>
      <c r="D19" s="33">
        <v>100</v>
      </c>
      <c r="E19" s="49">
        <v>27.1</v>
      </c>
      <c r="F19" s="35">
        <v>20.2</v>
      </c>
      <c r="G19" s="35">
        <v>13.8</v>
      </c>
      <c r="H19" s="35">
        <v>16.600000000000001</v>
      </c>
      <c r="I19" s="35">
        <v>9.6999999999999993</v>
      </c>
      <c r="J19" s="35">
        <v>1.2</v>
      </c>
      <c r="K19" s="35">
        <v>1.6</v>
      </c>
      <c r="L19" s="35">
        <v>0.8</v>
      </c>
      <c r="M19" s="35">
        <v>0</v>
      </c>
      <c r="N19" s="35">
        <v>8.9</v>
      </c>
    </row>
    <row r="20" spans="2:14" ht="15.75" customHeight="1" x14ac:dyDescent="0.15">
      <c r="B20" s="116"/>
      <c r="C20" s="158" t="s">
        <v>433</v>
      </c>
      <c r="D20" s="16">
        <v>454</v>
      </c>
      <c r="E20" s="46">
        <v>116</v>
      </c>
      <c r="F20" s="28">
        <v>85</v>
      </c>
      <c r="G20" s="28">
        <v>62</v>
      </c>
      <c r="H20" s="28">
        <v>82</v>
      </c>
      <c r="I20" s="28">
        <v>53</v>
      </c>
      <c r="J20" s="28">
        <v>6</v>
      </c>
      <c r="K20" s="28">
        <v>14</v>
      </c>
      <c r="L20" s="28">
        <v>0</v>
      </c>
      <c r="M20" s="28">
        <v>0</v>
      </c>
      <c r="N20" s="28">
        <v>36</v>
      </c>
    </row>
    <row r="21" spans="2:14" ht="15.75" customHeight="1" x14ac:dyDescent="0.15">
      <c r="B21" s="116"/>
      <c r="C21" s="160"/>
      <c r="D21" s="33">
        <v>100</v>
      </c>
      <c r="E21" s="49">
        <v>25.6</v>
      </c>
      <c r="F21" s="35">
        <v>18.7</v>
      </c>
      <c r="G21" s="35">
        <v>13.7</v>
      </c>
      <c r="H21" s="35">
        <v>18.100000000000001</v>
      </c>
      <c r="I21" s="35">
        <v>11.7</v>
      </c>
      <c r="J21" s="35">
        <v>1.3</v>
      </c>
      <c r="K21" s="35">
        <v>3.1</v>
      </c>
      <c r="L21" s="35">
        <v>0</v>
      </c>
      <c r="M21" s="35">
        <v>0</v>
      </c>
      <c r="N21" s="35">
        <v>7.9</v>
      </c>
    </row>
    <row r="22" spans="2:14" ht="15.75" customHeight="1" x14ac:dyDescent="0.15">
      <c r="B22" s="116"/>
      <c r="C22" s="158" t="s">
        <v>434</v>
      </c>
      <c r="D22" s="16">
        <v>1021</v>
      </c>
      <c r="E22" s="46">
        <v>201</v>
      </c>
      <c r="F22" s="28">
        <v>215</v>
      </c>
      <c r="G22" s="28">
        <v>145</v>
      </c>
      <c r="H22" s="28">
        <v>237</v>
      </c>
      <c r="I22" s="28">
        <v>96</v>
      </c>
      <c r="J22" s="28">
        <v>27</v>
      </c>
      <c r="K22" s="28">
        <v>13</v>
      </c>
      <c r="L22" s="28">
        <v>5</v>
      </c>
      <c r="M22" s="28">
        <v>8</v>
      </c>
      <c r="N22" s="28">
        <v>74</v>
      </c>
    </row>
    <row r="23" spans="2:14" ht="15.75" customHeight="1" x14ac:dyDescent="0.15">
      <c r="B23" s="116"/>
      <c r="C23" s="159"/>
      <c r="D23" s="33">
        <v>100</v>
      </c>
      <c r="E23" s="49">
        <v>19.7</v>
      </c>
      <c r="F23" s="35">
        <v>21.1</v>
      </c>
      <c r="G23" s="35">
        <v>14.2</v>
      </c>
      <c r="H23" s="35">
        <v>23.2</v>
      </c>
      <c r="I23" s="35">
        <v>9.4</v>
      </c>
      <c r="J23" s="35">
        <v>2.6</v>
      </c>
      <c r="K23" s="35">
        <v>1.3</v>
      </c>
      <c r="L23" s="35">
        <v>0.5</v>
      </c>
      <c r="M23" s="35">
        <v>0.8</v>
      </c>
      <c r="N23" s="35">
        <v>7.2</v>
      </c>
    </row>
    <row r="24" spans="2:14" ht="15.75" customHeight="1" x14ac:dyDescent="0.15">
      <c r="B24" s="116"/>
      <c r="C24" s="160" t="s">
        <v>435</v>
      </c>
      <c r="D24" s="16">
        <v>1668</v>
      </c>
      <c r="E24" s="46">
        <v>299</v>
      </c>
      <c r="F24" s="28">
        <v>378</v>
      </c>
      <c r="G24" s="28">
        <v>270</v>
      </c>
      <c r="H24" s="28">
        <v>375</v>
      </c>
      <c r="I24" s="28">
        <v>173</v>
      </c>
      <c r="J24" s="28">
        <v>31</v>
      </c>
      <c r="K24" s="28">
        <v>36</v>
      </c>
      <c r="L24" s="28">
        <v>0</v>
      </c>
      <c r="M24" s="28">
        <v>3</v>
      </c>
      <c r="N24" s="28">
        <v>103</v>
      </c>
    </row>
    <row r="25" spans="2:14" ht="15.75" customHeight="1" x14ac:dyDescent="0.15">
      <c r="B25" s="116"/>
      <c r="C25" s="160"/>
      <c r="D25" s="33">
        <v>100</v>
      </c>
      <c r="E25" s="49">
        <v>17.899999999999999</v>
      </c>
      <c r="F25" s="35">
        <v>22.7</v>
      </c>
      <c r="G25" s="35">
        <v>16.2</v>
      </c>
      <c r="H25" s="35">
        <v>22.5</v>
      </c>
      <c r="I25" s="35">
        <v>10.4</v>
      </c>
      <c r="J25" s="35">
        <v>1.9</v>
      </c>
      <c r="K25" s="35">
        <v>2.2000000000000002</v>
      </c>
      <c r="L25" s="35">
        <v>0</v>
      </c>
      <c r="M25" s="35">
        <v>0.2</v>
      </c>
      <c r="N25" s="35">
        <v>6.2</v>
      </c>
    </row>
    <row r="26" spans="2:14" ht="15.75" customHeight="1" x14ac:dyDescent="0.15">
      <c r="B26" s="116"/>
      <c r="C26" s="158" t="s">
        <v>436</v>
      </c>
      <c r="D26" s="16">
        <v>1492</v>
      </c>
      <c r="E26" s="46">
        <v>198</v>
      </c>
      <c r="F26" s="28">
        <v>314</v>
      </c>
      <c r="G26" s="28">
        <v>234</v>
      </c>
      <c r="H26" s="28">
        <v>385</v>
      </c>
      <c r="I26" s="28">
        <v>193</v>
      </c>
      <c r="J26" s="28">
        <v>41</v>
      </c>
      <c r="K26" s="28">
        <v>33</v>
      </c>
      <c r="L26" s="28">
        <v>2</v>
      </c>
      <c r="M26" s="28">
        <v>9</v>
      </c>
      <c r="N26" s="28">
        <v>83</v>
      </c>
    </row>
    <row r="27" spans="2:14" ht="15.75" customHeight="1" x14ac:dyDescent="0.15">
      <c r="B27" s="118"/>
      <c r="C27" s="161"/>
      <c r="D27" s="18">
        <v>100</v>
      </c>
      <c r="E27" s="68">
        <v>13.3</v>
      </c>
      <c r="F27" s="11">
        <v>21</v>
      </c>
      <c r="G27" s="11">
        <v>15.7</v>
      </c>
      <c r="H27" s="11">
        <v>25.8</v>
      </c>
      <c r="I27" s="11">
        <v>12.9</v>
      </c>
      <c r="J27" s="11">
        <v>2.7</v>
      </c>
      <c r="K27" s="11">
        <v>2.2000000000000002</v>
      </c>
      <c r="L27" s="11">
        <v>0.1</v>
      </c>
      <c r="M27" s="11">
        <v>0.6</v>
      </c>
      <c r="N27" s="11">
        <v>5.6</v>
      </c>
    </row>
    <row r="28" spans="2:14" ht="15.75" customHeight="1" x14ac:dyDescent="0.15">
      <c r="B28" s="117" t="s">
        <v>478</v>
      </c>
      <c r="C28" s="115" t="s">
        <v>18</v>
      </c>
      <c r="D28" s="17">
        <v>704</v>
      </c>
      <c r="E28" s="69">
        <v>318</v>
      </c>
      <c r="F28" s="10">
        <v>195</v>
      </c>
      <c r="G28" s="10">
        <v>66</v>
      </c>
      <c r="H28" s="10">
        <v>45</v>
      </c>
      <c r="I28" s="10">
        <v>9</v>
      </c>
      <c r="J28" s="10">
        <v>2</v>
      </c>
      <c r="K28" s="10">
        <v>1</v>
      </c>
      <c r="L28" s="10">
        <v>0</v>
      </c>
      <c r="M28" s="10">
        <v>0</v>
      </c>
      <c r="N28" s="10">
        <v>68</v>
      </c>
    </row>
    <row r="29" spans="2:14" ht="15.75" customHeight="1" x14ac:dyDescent="0.15">
      <c r="B29" s="116"/>
      <c r="C29" s="159"/>
      <c r="D29" s="33">
        <v>100</v>
      </c>
      <c r="E29" s="49">
        <v>45.2</v>
      </c>
      <c r="F29" s="35">
        <v>27.7</v>
      </c>
      <c r="G29" s="35">
        <v>9.4</v>
      </c>
      <c r="H29" s="35">
        <v>6.4</v>
      </c>
      <c r="I29" s="35">
        <v>1.3</v>
      </c>
      <c r="J29" s="35">
        <v>0.3</v>
      </c>
      <c r="K29" s="35">
        <v>0.1</v>
      </c>
      <c r="L29" s="35">
        <v>0</v>
      </c>
      <c r="M29" s="35">
        <v>0</v>
      </c>
      <c r="N29" s="35">
        <v>9.6999999999999993</v>
      </c>
    </row>
    <row r="30" spans="2:14" ht="15.75" customHeight="1" x14ac:dyDescent="0.15">
      <c r="B30" s="116"/>
      <c r="C30" s="158" t="s">
        <v>19</v>
      </c>
      <c r="D30" s="16">
        <v>931</v>
      </c>
      <c r="E30" s="46">
        <v>356</v>
      </c>
      <c r="F30" s="28">
        <v>376</v>
      </c>
      <c r="G30" s="28">
        <v>75</v>
      </c>
      <c r="H30" s="28">
        <v>30</v>
      </c>
      <c r="I30" s="28">
        <v>8</v>
      </c>
      <c r="J30" s="28">
        <v>1</v>
      </c>
      <c r="K30" s="28">
        <v>1</v>
      </c>
      <c r="L30" s="28">
        <v>0</v>
      </c>
      <c r="M30" s="28">
        <v>3</v>
      </c>
      <c r="N30" s="28">
        <v>81</v>
      </c>
    </row>
    <row r="31" spans="2:14" ht="15.75" customHeight="1" x14ac:dyDescent="0.15">
      <c r="B31" s="116"/>
      <c r="C31" s="159"/>
      <c r="D31" s="33">
        <v>100</v>
      </c>
      <c r="E31" s="49">
        <v>38.200000000000003</v>
      </c>
      <c r="F31" s="35">
        <v>40.4</v>
      </c>
      <c r="G31" s="35">
        <v>8.1</v>
      </c>
      <c r="H31" s="35">
        <v>3.2</v>
      </c>
      <c r="I31" s="35">
        <v>0.9</v>
      </c>
      <c r="J31" s="35">
        <v>0.1</v>
      </c>
      <c r="K31" s="35">
        <v>0.1</v>
      </c>
      <c r="L31" s="35">
        <v>0</v>
      </c>
      <c r="M31" s="35">
        <v>0.3</v>
      </c>
      <c r="N31" s="35">
        <v>8.6999999999999993</v>
      </c>
    </row>
    <row r="32" spans="2:14" ht="15.75" customHeight="1" x14ac:dyDescent="0.15">
      <c r="B32" s="116"/>
      <c r="C32" s="160" t="s">
        <v>20</v>
      </c>
      <c r="D32" s="16">
        <v>1455</v>
      </c>
      <c r="E32" s="46">
        <v>128</v>
      </c>
      <c r="F32" s="28">
        <v>243</v>
      </c>
      <c r="G32" s="28">
        <v>375</v>
      </c>
      <c r="H32" s="28">
        <v>512</v>
      </c>
      <c r="I32" s="28">
        <v>97</v>
      </c>
      <c r="J32" s="28">
        <v>13</v>
      </c>
      <c r="K32" s="28">
        <v>11</v>
      </c>
      <c r="L32" s="28">
        <v>4</v>
      </c>
      <c r="M32" s="28">
        <v>4</v>
      </c>
      <c r="N32" s="28">
        <v>68</v>
      </c>
    </row>
    <row r="33" spans="2:14" ht="15.75" customHeight="1" x14ac:dyDescent="0.15">
      <c r="B33" s="116"/>
      <c r="C33" s="160"/>
      <c r="D33" s="33">
        <v>100</v>
      </c>
      <c r="E33" s="49">
        <v>8.8000000000000007</v>
      </c>
      <c r="F33" s="35">
        <v>16.7</v>
      </c>
      <c r="G33" s="35">
        <v>25.8</v>
      </c>
      <c r="H33" s="35">
        <v>35.200000000000003</v>
      </c>
      <c r="I33" s="35">
        <v>6.7</v>
      </c>
      <c r="J33" s="35">
        <v>0.9</v>
      </c>
      <c r="K33" s="35">
        <v>0.8</v>
      </c>
      <c r="L33" s="35">
        <v>0.3</v>
      </c>
      <c r="M33" s="35">
        <v>0.3</v>
      </c>
      <c r="N33" s="35">
        <v>4.7</v>
      </c>
    </row>
    <row r="34" spans="2:14" ht="15.75" customHeight="1" x14ac:dyDescent="0.15">
      <c r="B34" s="116"/>
      <c r="C34" s="158" t="s">
        <v>21</v>
      </c>
      <c r="D34" s="16">
        <v>1102</v>
      </c>
      <c r="E34" s="46">
        <v>121</v>
      </c>
      <c r="F34" s="28">
        <v>166</v>
      </c>
      <c r="G34" s="28">
        <v>178</v>
      </c>
      <c r="H34" s="28">
        <v>381</v>
      </c>
      <c r="I34" s="28">
        <v>174</v>
      </c>
      <c r="J34" s="28">
        <v>25</v>
      </c>
      <c r="K34" s="28">
        <v>9</v>
      </c>
      <c r="L34" s="28">
        <v>1</v>
      </c>
      <c r="M34" s="28">
        <v>6</v>
      </c>
      <c r="N34" s="28">
        <v>41</v>
      </c>
    </row>
    <row r="35" spans="2:14" ht="15.75" customHeight="1" x14ac:dyDescent="0.15">
      <c r="B35" s="116"/>
      <c r="C35" s="160"/>
      <c r="D35" s="33">
        <v>100</v>
      </c>
      <c r="E35" s="49">
        <v>11</v>
      </c>
      <c r="F35" s="35">
        <v>15.1</v>
      </c>
      <c r="G35" s="35">
        <v>16.2</v>
      </c>
      <c r="H35" s="35">
        <v>34.6</v>
      </c>
      <c r="I35" s="35">
        <v>15.8</v>
      </c>
      <c r="J35" s="35">
        <v>2.2999999999999998</v>
      </c>
      <c r="K35" s="35">
        <v>0.8</v>
      </c>
      <c r="L35" s="35">
        <v>0.1</v>
      </c>
      <c r="M35" s="35">
        <v>0.5</v>
      </c>
      <c r="N35" s="35">
        <v>3.7</v>
      </c>
    </row>
    <row r="36" spans="2:14" ht="15.75" customHeight="1" x14ac:dyDescent="0.15">
      <c r="B36" s="116"/>
      <c r="C36" s="158" t="s">
        <v>22</v>
      </c>
      <c r="D36" s="16">
        <v>564</v>
      </c>
      <c r="E36" s="46">
        <v>59</v>
      </c>
      <c r="F36" s="28">
        <v>83</v>
      </c>
      <c r="G36" s="28">
        <v>59</v>
      </c>
      <c r="H36" s="28">
        <v>136</v>
      </c>
      <c r="I36" s="28">
        <v>147</v>
      </c>
      <c r="J36" s="28">
        <v>30</v>
      </c>
      <c r="K36" s="28">
        <v>14</v>
      </c>
      <c r="L36" s="28">
        <v>0</v>
      </c>
      <c r="M36" s="28">
        <v>8</v>
      </c>
      <c r="N36" s="28">
        <v>28</v>
      </c>
    </row>
    <row r="37" spans="2:14" ht="15.75" customHeight="1" x14ac:dyDescent="0.15">
      <c r="B37" s="116"/>
      <c r="C37" s="159"/>
      <c r="D37" s="33">
        <v>100</v>
      </c>
      <c r="E37" s="49">
        <v>10.5</v>
      </c>
      <c r="F37" s="35">
        <v>14.7</v>
      </c>
      <c r="G37" s="35">
        <v>10.5</v>
      </c>
      <c r="H37" s="35">
        <v>24.1</v>
      </c>
      <c r="I37" s="35">
        <v>26.1</v>
      </c>
      <c r="J37" s="35">
        <v>5.3</v>
      </c>
      <c r="K37" s="35">
        <v>2.5</v>
      </c>
      <c r="L37" s="35">
        <v>0</v>
      </c>
      <c r="M37" s="35">
        <v>1.4</v>
      </c>
      <c r="N37" s="35">
        <v>5</v>
      </c>
    </row>
    <row r="38" spans="2:14" ht="15.75" customHeight="1" x14ac:dyDescent="0.15">
      <c r="B38" s="116"/>
      <c r="C38" s="158" t="s">
        <v>23</v>
      </c>
      <c r="D38" s="16">
        <v>345</v>
      </c>
      <c r="E38" s="46">
        <v>26</v>
      </c>
      <c r="F38" s="28">
        <v>41</v>
      </c>
      <c r="G38" s="28">
        <v>28</v>
      </c>
      <c r="H38" s="28">
        <v>63</v>
      </c>
      <c r="I38" s="28">
        <v>106</v>
      </c>
      <c r="J38" s="28">
        <v>29</v>
      </c>
      <c r="K38" s="28">
        <v>36</v>
      </c>
      <c r="L38" s="28">
        <v>2</v>
      </c>
      <c r="M38" s="28">
        <v>0</v>
      </c>
      <c r="N38" s="28">
        <v>14</v>
      </c>
    </row>
    <row r="39" spans="2:14" ht="15.75" customHeight="1" x14ac:dyDescent="0.15">
      <c r="B39" s="116"/>
      <c r="C39" s="159"/>
      <c r="D39" s="33">
        <v>100</v>
      </c>
      <c r="E39" s="49">
        <v>7.5</v>
      </c>
      <c r="F39" s="35">
        <v>11.9</v>
      </c>
      <c r="G39" s="35">
        <v>8.1</v>
      </c>
      <c r="H39" s="35">
        <v>18.3</v>
      </c>
      <c r="I39" s="35">
        <v>30.7</v>
      </c>
      <c r="J39" s="35">
        <v>8.4</v>
      </c>
      <c r="K39" s="35">
        <v>10.4</v>
      </c>
      <c r="L39" s="35">
        <v>0.6</v>
      </c>
      <c r="M39" s="35">
        <v>0</v>
      </c>
      <c r="N39" s="35">
        <v>4.0999999999999996</v>
      </c>
    </row>
    <row r="40" spans="2:14" ht="15.75" customHeight="1" x14ac:dyDescent="0.15">
      <c r="B40" s="116"/>
      <c r="C40" s="160" t="s">
        <v>24</v>
      </c>
      <c r="D40" s="16">
        <v>145</v>
      </c>
      <c r="E40" s="46">
        <v>10</v>
      </c>
      <c r="F40" s="28">
        <v>9</v>
      </c>
      <c r="G40" s="28">
        <v>5</v>
      </c>
      <c r="H40" s="28">
        <v>14</v>
      </c>
      <c r="I40" s="28">
        <v>32</v>
      </c>
      <c r="J40" s="28">
        <v>16</v>
      </c>
      <c r="K40" s="28">
        <v>38</v>
      </c>
      <c r="L40" s="28">
        <v>4</v>
      </c>
      <c r="M40" s="28">
        <v>0</v>
      </c>
      <c r="N40" s="28">
        <v>17</v>
      </c>
    </row>
    <row r="41" spans="2:14" ht="15.75" customHeight="1" x14ac:dyDescent="0.15">
      <c r="B41" s="118"/>
      <c r="C41" s="161"/>
      <c r="D41" s="18">
        <v>100</v>
      </c>
      <c r="E41" s="68">
        <v>6.9</v>
      </c>
      <c r="F41" s="11">
        <v>6.2</v>
      </c>
      <c r="G41" s="11">
        <v>3.4</v>
      </c>
      <c r="H41" s="11">
        <v>9.6999999999999993</v>
      </c>
      <c r="I41" s="11">
        <v>22.1</v>
      </c>
      <c r="J41" s="11">
        <v>11</v>
      </c>
      <c r="K41" s="11">
        <v>26.2</v>
      </c>
      <c r="L41" s="11">
        <v>2.8</v>
      </c>
      <c r="M41" s="11">
        <v>0</v>
      </c>
      <c r="N41" s="11">
        <v>11.7</v>
      </c>
    </row>
    <row r="42" spans="2:14" ht="15.75" customHeight="1" x14ac:dyDescent="0.15">
      <c r="B42" s="117" t="s">
        <v>854</v>
      </c>
      <c r="C42" s="115" t="s">
        <v>862</v>
      </c>
      <c r="D42" s="17">
        <v>643</v>
      </c>
      <c r="E42" s="69">
        <v>169</v>
      </c>
      <c r="F42" s="10">
        <v>159</v>
      </c>
      <c r="G42" s="10">
        <v>89</v>
      </c>
      <c r="H42" s="10">
        <v>106</v>
      </c>
      <c r="I42" s="10">
        <v>53</v>
      </c>
      <c r="J42" s="10">
        <v>9</v>
      </c>
      <c r="K42" s="10">
        <v>11</v>
      </c>
      <c r="L42" s="10">
        <v>0</v>
      </c>
      <c r="M42" s="10">
        <v>0</v>
      </c>
      <c r="N42" s="10">
        <v>47</v>
      </c>
    </row>
    <row r="43" spans="2:14" ht="15.75" customHeight="1" x14ac:dyDescent="0.15">
      <c r="B43" s="116"/>
      <c r="C43" s="159"/>
      <c r="D43" s="33">
        <v>100</v>
      </c>
      <c r="E43" s="49">
        <v>26.3</v>
      </c>
      <c r="F43" s="35">
        <v>24.7</v>
      </c>
      <c r="G43" s="35">
        <v>13.8</v>
      </c>
      <c r="H43" s="35">
        <v>16.5</v>
      </c>
      <c r="I43" s="35">
        <v>8.1999999999999993</v>
      </c>
      <c r="J43" s="35">
        <v>1.4</v>
      </c>
      <c r="K43" s="35">
        <v>1.7</v>
      </c>
      <c r="L43" s="35">
        <v>0</v>
      </c>
      <c r="M43" s="35">
        <v>0</v>
      </c>
      <c r="N43" s="35">
        <v>7.3</v>
      </c>
    </row>
    <row r="44" spans="2:14" ht="15.75" customHeight="1" x14ac:dyDescent="0.15">
      <c r="B44" s="116"/>
      <c r="C44" s="167" t="s">
        <v>181</v>
      </c>
      <c r="D44" s="16">
        <v>2565</v>
      </c>
      <c r="E44" s="46">
        <v>510</v>
      </c>
      <c r="F44" s="28">
        <v>562</v>
      </c>
      <c r="G44" s="28">
        <v>369</v>
      </c>
      <c r="H44" s="28">
        <v>613</v>
      </c>
      <c r="I44" s="28">
        <v>255</v>
      </c>
      <c r="J44" s="28">
        <v>54</v>
      </c>
      <c r="K44" s="28">
        <v>46</v>
      </c>
      <c r="L44" s="28">
        <v>6</v>
      </c>
      <c r="M44" s="28">
        <v>0</v>
      </c>
      <c r="N44" s="28">
        <v>150</v>
      </c>
    </row>
    <row r="45" spans="2:14" ht="15.75" customHeight="1" x14ac:dyDescent="0.15">
      <c r="B45" s="116"/>
      <c r="C45" s="168"/>
      <c r="D45" s="33">
        <v>100</v>
      </c>
      <c r="E45" s="49">
        <v>19.899999999999999</v>
      </c>
      <c r="F45" s="35">
        <v>21.9</v>
      </c>
      <c r="G45" s="35">
        <v>14.4</v>
      </c>
      <c r="H45" s="35">
        <v>23.9</v>
      </c>
      <c r="I45" s="35">
        <v>9.9</v>
      </c>
      <c r="J45" s="35">
        <v>2.1</v>
      </c>
      <c r="K45" s="35">
        <v>1.8</v>
      </c>
      <c r="L45" s="35">
        <v>0.2</v>
      </c>
      <c r="M45" s="35">
        <v>0</v>
      </c>
      <c r="N45" s="35">
        <v>5.8</v>
      </c>
    </row>
    <row r="46" spans="2:14" ht="15.75" customHeight="1" x14ac:dyDescent="0.15">
      <c r="B46" s="116"/>
      <c r="C46" s="169" t="s">
        <v>852</v>
      </c>
      <c r="D46" s="16">
        <v>515</v>
      </c>
      <c r="E46" s="46">
        <v>109</v>
      </c>
      <c r="F46" s="28">
        <v>122</v>
      </c>
      <c r="G46" s="28">
        <v>86</v>
      </c>
      <c r="H46" s="28">
        <v>105</v>
      </c>
      <c r="I46" s="28">
        <v>32</v>
      </c>
      <c r="J46" s="28">
        <v>11</v>
      </c>
      <c r="K46" s="28">
        <v>4</v>
      </c>
      <c r="L46" s="28">
        <v>1</v>
      </c>
      <c r="M46" s="28">
        <v>10</v>
      </c>
      <c r="N46" s="28">
        <v>35</v>
      </c>
    </row>
    <row r="47" spans="2:14" ht="15.75" customHeight="1" x14ac:dyDescent="0.15">
      <c r="B47" s="116"/>
      <c r="C47" s="169"/>
      <c r="D47" s="33">
        <v>100</v>
      </c>
      <c r="E47" s="49">
        <v>21.2</v>
      </c>
      <c r="F47" s="35">
        <v>23.7</v>
      </c>
      <c r="G47" s="35">
        <v>16.7</v>
      </c>
      <c r="H47" s="35">
        <v>20.399999999999999</v>
      </c>
      <c r="I47" s="35">
        <v>6.2</v>
      </c>
      <c r="J47" s="35">
        <v>2.1</v>
      </c>
      <c r="K47" s="35">
        <v>0.8</v>
      </c>
      <c r="L47" s="35">
        <v>0.2</v>
      </c>
      <c r="M47" s="35">
        <v>1.9</v>
      </c>
      <c r="N47" s="35">
        <v>6.8</v>
      </c>
    </row>
    <row r="48" spans="2:14" ht="15.75" customHeight="1" x14ac:dyDescent="0.15">
      <c r="B48" s="116"/>
      <c r="C48" s="158" t="s">
        <v>43</v>
      </c>
      <c r="D48" s="16">
        <v>926</v>
      </c>
      <c r="E48" s="46">
        <v>112</v>
      </c>
      <c r="F48" s="28">
        <v>149</v>
      </c>
      <c r="G48" s="28">
        <v>157</v>
      </c>
      <c r="H48" s="28">
        <v>233</v>
      </c>
      <c r="I48" s="28">
        <v>154</v>
      </c>
      <c r="J48" s="28">
        <v>32</v>
      </c>
      <c r="K48" s="28">
        <v>22</v>
      </c>
      <c r="L48" s="28">
        <v>3</v>
      </c>
      <c r="M48" s="28">
        <v>4</v>
      </c>
      <c r="N48" s="28">
        <v>60</v>
      </c>
    </row>
    <row r="49" spans="2:14" ht="15.75" customHeight="1" x14ac:dyDescent="0.15">
      <c r="B49" s="116"/>
      <c r="C49" s="160"/>
      <c r="D49" s="33">
        <v>100</v>
      </c>
      <c r="E49" s="49">
        <v>12.1</v>
      </c>
      <c r="F49" s="35">
        <v>16.100000000000001</v>
      </c>
      <c r="G49" s="35">
        <v>17</v>
      </c>
      <c r="H49" s="35">
        <v>25.2</v>
      </c>
      <c r="I49" s="35">
        <v>16.600000000000001</v>
      </c>
      <c r="J49" s="35">
        <v>3.5</v>
      </c>
      <c r="K49" s="35">
        <v>2.4</v>
      </c>
      <c r="L49" s="35">
        <v>0.3</v>
      </c>
      <c r="M49" s="35">
        <v>0.4</v>
      </c>
      <c r="N49" s="35">
        <v>6.5</v>
      </c>
    </row>
    <row r="50" spans="2:14" ht="15.75" customHeight="1" x14ac:dyDescent="0.15">
      <c r="B50" s="116"/>
      <c r="C50" s="158" t="s">
        <v>44</v>
      </c>
      <c r="D50" s="16">
        <v>261</v>
      </c>
      <c r="E50" s="46">
        <v>38</v>
      </c>
      <c r="F50" s="28">
        <v>48</v>
      </c>
      <c r="G50" s="28">
        <v>42</v>
      </c>
      <c r="H50" s="28">
        <v>53</v>
      </c>
      <c r="I50" s="28">
        <v>35</v>
      </c>
      <c r="J50" s="28">
        <v>5</v>
      </c>
      <c r="K50" s="28">
        <v>12</v>
      </c>
      <c r="L50" s="28">
        <v>1</v>
      </c>
      <c r="M50" s="28">
        <v>1</v>
      </c>
      <c r="N50" s="28">
        <v>26</v>
      </c>
    </row>
    <row r="51" spans="2:14" ht="15.75" customHeight="1" x14ac:dyDescent="0.15">
      <c r="B51" s="118"/>
      <c r="C51" s="161"/>
      <c r="D51" s="18">
        <v>100</v>
      </c>
      <c r="E51" s="68">
        <v>14.6</v>
      </c>
      <c r="F51" s="11">
        <v>18.399999999999999</v>
      </c>
      <c r="G51" s="11">
        <v>16.100000000000001</v>
      </c>
      <c r="H51" s="11">
        <v>20.3</v>
      </c>
      <c r="I51" s="11">
        <v>13.4</v>
      </c>
      <c r="J51" s="11">
        <v>1.9</v>
      </c>
      <c r="K51" s="11">
        <v>4.5999999999999996</v>
      </c>
      <c r="L51" s="11">
        <v>0.4</v>
      </c>
      <c r="M51" s="11">
        <v>0.4</v>
      </c>
      <c r="N51" s="11">
        <v>10</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N9">
    <cfRule type="top10" dxfId="120" priority="2101" rank="1"/>
  </conditionalFormatting>
  <conditionalFormatting sqref="E51:N51">
    <cfRule type="top10" dxfId="119" priority="2102" rank="1"/>
  </conditionalFormatting>
  <conditionalFormatting sqref="E11:N11">
    <cfRule type="top10" dxfId="118" priority="2103" rank="1"/>
  </conditionalFormatting>
  <conditionalFormatting sqref="E13:N13">
    <cfRule type="top10" dxfId="117" priority="2104" rank="1"/>
  </conditionalFormatting>
  <conditionalFormatting sqref="E15:N15">
    <cfRule type="top10" dxfId="116" priority="2105" rank="1"/>
  </conditionalFormatting>
  <conditionalFormatting sqref="E17:N17">
    <cfRule type="top10" dxfId="115" priority="2106" rank="1"/>
  </conditionalFormatting>
  <conditionalFormatting sqref="E19:N19">
    <cfRule type="top10" dxfId="114" priority="2107" rank="1"/>
  </conditionalFormatting>
  <conditionalFormatting sqref="E21:N21">
    <cfRule type="top10" dxfId="113" priority="2108" rank="1"/>
  </conditionalFormatting>
  <conditionalFormatting sqref="E23:N23">
    <cfRule type="top10" dxfId="112" priority="2109" rank="1"/>
  </conditionalFormatting>
  <conditionalFormatting sqref="E25:N25">
    <cfRule type="top10" dxfId="111" priority="2110" rank="1"/>
  </conditionalFormatting>
  <conditionalFormatting sqref="E27:N27">
    <cfRule type="top10" dxfId="110" priority="2111" rank="1"/>
  </conditionalFormatting>
  <conditionalFormatting sqref="E29:N29">
    <cfRule type="top10" dxfId="109" priority="2112" rank="1"/>
  </conditionalFormatting>
  <conditionalFormatting sqref="E31:N31">
    <cfRule type="top10" dxfId="108" priority="2113" rank="1"/>
  </conditionalFormatting>
  <conditionalFormatting sqref="E33:N33">
    <cfRule type="top10" dxfId="107" priority="2114" rank="1"/>
  </conditionalFormatting>
  <conditionalFormatting sqref="E35:N35">
    <cfRule type="top10" dxfId="106" priority="2115" rank="1"/>
  </conditionalFormatting>
  <conditionalFormatting sqref="E37:N37">
    <cfRule type="top10" dxfId="105" priority="2116" rank="1"/>
  </conditionalFormatting>
  <conditionalFormatting sqref="E39:N39">
    <cfRule type="top10" dxfId="104" priority="2117" rank="1"/>
  </conditionalFormatting>
  <conditionalFormatting sqref="E41:N41">
    <cfRule type="top10" dxfId="103" priority="2118" rank="1"/>
  </conditionalFormatting>
  <conditionalFormatting sqref="E43:N43">
    <cfRule type="top10" dxfId="102" priority="2119" rank="1"/>
  </conditionalFormatting>
  <conditionalFormatting sqref="E45:N45">
    <cfRule type="top10" dxfId="101" priority="2120" rank="1"/>
  </conditionalFormatting>
  <conditionalFormatting sqref="E47:N47">
    <cfRule type="top10" dxfId="100" priority="2121" rank="1"/>
  </conditionalFormatting>
  <conditionalFormatting sqref="E49:N49">
    <cfRule type="top10" dxfId="99" priority="2122" rank="1"/>
  </conditionalFormatting>
  <pageMargins left="0.7" right="0.7" top="0.75" bottom="0.75" header="0.3" footer="0.3"/>
  <pageSetup paperSize="9" scale="59" orientation="landscape" r:id="rId1"/>
  <headerFooter>
    <oddFooter>&amp;C&amp;P</oddFooter>
  </headerFooter>
</worksheet>
</file>

<file path=xl/worksheets/sheet2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51"/>
  <sheetViews>
    <sheetView showGridLines="0" topLeftCell="A28"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4" ht="15.75" customHeight="1" x14ac:dyDescent="0.15">
      <c r="B2" s="1" t="s">
        <v>880</v>
      </c>
    </row>
    <row r="3" spans="2:14" ht="15.75" customHeight="1" x14ac:dyDescent="0.15">
      <c r="B3" s="1" t="s">
        <v>786</v>
      </c>
    </row>
    <row r="4" spans="2:14" ht="15.75" customHeight="1" x14ac:dyDescent="0.15">
      <c r="B4" s="1" t="s">
        <v>887</v>
      </c>
    </row>
    <row r="5" spans="2:14" ht="15.75" customHeight="1" x14ac:dyDescent="0.15">
      <c r="B5" s="1" t="s">
        <v>882</v>
      </c>
    </row>
    <row r="6" spans="2:14" ht="4.5" customHeight="1" x14ac:dyDescent="0.15">
      <c r="B6" s="12"/>
      <c r="C6" s="6"/>
      <c r="D6" s="15"/>
      <c r="E6" s="73"/>
      <c r="F6" s="13"/>
      <c r="G6" s="13"/>
      <c r="H6" s="13"/>
      <c r="I6" s="13"/>
      <c r="J6" s="13"/>
      <c r="K6" s="13"/>
      <c r="L6" s="13"/>
      <c r="M6" s="13"/>
      <c r="N6" s="13"/>
    </row>
    <row r="7" spans="2:14" s="2" customFormat="1" ht="118.5" customHeight="1" thickBot="1" x14ac:dyDescent="0.2">
      <c r="B7" s="25"/>
      <c r="C7" s="5" t="s">
        <v>427</v>
      </c>
      <c r="D7" s="19" t="s">
        <v>52</v>
      </c>
      <c r="E7" s="22" t="s">
        <v>879</v>
      </c>
      <c r="F7" s="23" t="s">
        <v>67</v>
      </c>
      <c r="G7" s="23" t="s">
        <v>68</v>
      </c>
      <c r="H7" s="23" t="s">
        <v>69</v>
      </c>
      <c r="I7" s="23" t="s">
        <v>70</v>
      </c>
      <c r="J7" s="23" t="s">
        <v>71</v>
      </c>
      <c r="K7" s="23" t="s">
        <v>72</v>
      </c>
      <c r="L7" s="23" t="s">
        <v>73</v>
      </c>
      <c r="M7" s="23" t="s">
        <v>74</v>
      </c>
      <c r="N7" s="23" t="s">
        <v>53</v>
      </c>
    </row>
    <row r="8" spans="2:14" ht="15.75" customHeight="1" thickTop="1" x14ac:dyDescent="0.15">
      <c r="B8" s="108" t="s">
        <v>428</v>
      </c>
      <c r="C8" s="109"/>
      <c r="D8" s="16">
        <v>5305</v>
      </c>
      <c r="E8" s="46">
        <v>1396</v>
      </c>
      <c r="F8" s="28">
        <v>1060</v>
      </c>
      <c r="G8" s="28">
        <v>552</v>
      </c>
      <c r="H8" s="28">
        <v>692</v>
      </c>
      <c r="I8" s="28">
        <v>333</v>
      </c>
      <c r="J8" s="28">
        <v>58</v>
      </c>
      <c r="K8" s="28">
        <v>55</v>
      </c>
      <c r="L8" s="28">
        <v>15</v>
      </c>
      <c r="M8" s="28">
        <v>199</v>
      </c>
      <c r="N8" s="28">
        <v>945</v>
      </c>
    </row>
    <row r="9" spans="2:14" ht="15.75" customHeight="1" x14ac:dyDescent="0.15">
      <c r="B9" s="110"/>
      <c r="C9" s="109"/>
      <c r="D9" s="71">
        <v>100</v>
      </c>
      <c r="E9" s="70">
        <v>26.3</v>
      </c>
      <c r="F9" s="36">
        <v>20</v>
      </c>
      <c r="G9" s="36">
        <v>10.4</v>
      </c>
      <c r="H9" s="36">
        <v>13</v>
      </c>
      <c r="I9" s="36">
        <v>6.3</v>
      </c>
      <c r="J9" s="36">
        <v>1.1000000000000001</v>
      </c>
      <c r="K9" s="36">
        <v>1</v>
      </c>
      <c r="L9" s="36">
        <v>0.3</v>
      </c>
      <c r="M9" s="36">
        <v>3.8</v>
      </c>
      <c r="N9" s="36">
        <v>17.8</v>
      </c>
    </row>
    <row r="10" spans="2:14" ht="15.75" customHeight="1" x14ac:dyDescent="0.15">
      <c r="B10" s="117" t="s">
        <v>429</v>
      </c>
      <c r="C10" s="115" t="s">
        <v>2</v>
      </c>
      <c r="D10" s="17">
        <v>1310</v>
      </c>
      <c r="E10" s="69">
        <v>331</v>
      </c>
      <c r="F10" s="10">
        <v>247</v>
      </c>
      <c r="G10" s="10">
        <v>159</v>
      </c>
      <c r="H10" s="10">
        <v>190</v>
      </c>
      <c r="I10" s="10">
        <v>76</v>
      </c>
      <c r="J10" s="10">
        <v>15</v>
      </c>
      <c r="K10" s="10">
        <v>20</v>
      </c>
      <c r="L10" s="10">
        <v>5</v>
      </c>
      <c r="M10" s="10">
        <v>42</v>
      </c>
      <c r="N10" s="10">
        <v>225</v>
      </c>
    </row>
    <row r="11" spans="2:14" ht="15.75" customHeight="1" x14ac:dyDescent="0.15">
      <c r="B11" s="116"/>
      <c r="C11" s="160"/>
      <c r="D11" s="33">
        <v>100</v>
      </c>
      <c r="E11" s="49">
        <v>25.3</v>
      </c>
      <c r="F11" s="35">
        <v>18.899999999999999</v>
      </c>
      <c r="G11" s="35">
        <v>12.1</v>
      </c>
      <c r="H11" s="35">
        <v>14.5</v>
      </c>
      <c r="I11" s="35">
        <v>5.8</v>
      </c>
      <c r="J11" s="35">
        <v>1.1000000000000001</v>
      </c>
      <c r="K11" s="35">
        <v>1.5</v>
      </c>
      <c r="L11" s="35">
        <v>0.4</v>
      </c>
      <c r="M11" s="35">
        <v>3.2</v>
      </c>
      <c r="N11" s="35">
        <v>17.2</v>
      </c>
    </row>
    <row r="12" spans="2:14" ht="15.75" customHeight="1" x14ac:dyDescent="0.15">
      <c r="B12" s="116"/>
      <c r="C12" s="158" t="s">
        <v>3</v>
      </c>
      <c r="D12" s="16">
        <v>3960</v>
      </c>
      <c r="E12" s="46">
        <v>1053</v>
      </c>
      <c r="F12" s="28">
        <v>805</v>
      </c>
      <c r="G12" s="28">
        <v>390</v>
      </c>
      <c r="H12" s="28">
        <v>497</v>
      </c>
      <c r="I12" s="28">
        <v>256</v>
      </c>
      <c r="J12" s="28">
        <v>43</v>
      </c>
      <c r="K12" s="28">
        <v>35</v>
      </c>
      <c r="L12" s="28">
        <v>10</v>
      </c>
      <c r="M12" s="28">
        <v>155</v>
      </c>
      <c r="N12" s="28">
        <v>716</v>
      </c>
    </row>
    <row r="13" spans="2:14" ht="15.75" customHeight="1" x14ac:dyDescent="0.15">
      <c r="B13" s="118"/>
      <c r="C13" s="161"/>
      <c r="D13" s="18">
        <v>100</v>
      </c>
      <c r="E13" s="68">
        <v>26.6</v>
      </c>
      <c r="F13" s="11">
        <v>20.3</v>
      </c>
      <c r="G13" s="11">
        <v>9.8000000000000007</v>
      </c>
      <c r="H13" s="11">
        <v>12.6</v>
      </c>
      <c r="I13" s="11">
        <v>6.5</v>
      </c>
      <c r="J13" s="11">
        <v>1.1000000000000001</v>
      </c>
      <c r="K13" s="11">
        <v>0.9</v>
      </c>
      <c r="L13" s="11">
        <v>0.3</v>
      </c>
      <c r="M13" s="11">
        <v>3.9</v>
      </c>
      <c r="N13" s="11">
        <v>18.100000000000001</v>
      </c>
    </row>
    <row r="14" spans="2:14" ht="15.75" customHeight="1" x14ac:dyDescent="0.15">
      <c r="B14" s="117" t="s">
        <v>4</v>
      </c>
      <c r="C14" s="115" t="s">
        <v>430</v>
      </c>
      <c r="D14" s="17">
        <v>149</v>
      </c>
      <c r="E14" s="69">
        <v>45</v>
      </c>
      <c r="F14" s="10">
        <v>23</v>
      </c>
      <c r="G14" s="10">
        <v>12</v>
      </c>
      <c r="H14" s="10">
        <v>7</v>
      </c>
      <c r="I14" s="10">
        <v>6</v>
      </c>
      <c r="J14" s="10">
        <v>1</v>
      </c>
      <c r="K14" s="10">
        <v>1</v>
      </c>
      <c r="L14" s="10">
        <v>1</v>
      </c>
      <c r="M14" s="10">
        <v>2</v>
      </c>
      <c r="N14" s="10">
        <v>51</v>
      </c>
    </row>
    <row r="15" spans="2:14" ht="15.75" customHeight="1" x14ac:dyDescent="0.15">
      <c r="B15" s="116"/>
      <c r="C15" s="160"/>
      <c r="D15" s="33">
        <v>100</v>
      </c>
      <c r="E15" s="49">
        <v>30.2</v>
      </c>
      <c r="F15" s="35">
        <v>15.4</v>
      </c>
      <c r="G15" s="35">
        <v>8.1</v>
      </c>
      <c r="H15" s="35">
        <v>4.7</v>
      </c>
      <c r="I15" s="35">
        <v>4</v>
      </c>
      <c r="J15" s="35">
        <v>0.7</v>
      </c>
      <c r="K15" s="35">
        <v>0.7</v>
      </c>
      <c r="L15" s="35">
        <v>0.7</v>
      </c>
      <c r="M15" s="35">
        <v>1.3</v>
      </c>
      <c r="N15" s="35">
        <v>34.200000000000003</v>
      </c>
    </row>
    <row r="16" spans="2:14" ht="15.75" customHeight="1" x14ac:dyDescent="0.15">
      <c r="B16" s="116"/>
      <c r="C16" s="158" t="s">
        <v>431</v>
      </c>
      <c r="D16" s="16">
        <v>184</v>
      </c>
      <c r="E16" s="46">
        <v>66</v>
      </c>
      <c r="F16" s="28">
        <v>19</v>
      </c>
      <c r="G16" s="28">
        <v>16</v>
      </c>
      <c r="H16" s="28">
        <v>16</v>
      </c>
      <c r="I16" s="28">
        <v>14</v>
      </c>
      <c r="J16" s="28">
        <v>3</v>
      </c>
      <c r="K16" s="28">
        <v>5</v>
      </c>
      <c r="L16" s="28">
        <v>2</v>
      </c>
      <c r="M16" s="28">
        <v>9</v>
      </c>
      <c r="N16" s="28">
        <v>34</v>
      </c>
    </row>
    <row r="17" spans="2:14" ht="15.75" customHeight="1" x14ac:dyDescent="0.15">
      <c r="B17" s="116"/>
      <c r="C17" s="160"/>
      <c r="D17" s="33">
        <v>100</v>
      </c>
      <c r="E17" s="49">
        <v>35.9</v>
      </c>
      <c r="F17" s="35">
        <v>10.3</v>
      </c>
      <c r="G17" s="35">
        <v>8.6999999999999993</v>
      </c>
      <c r="H17" s="35">
        <v>8.6999999999999993</v>
      </c>
      <c r="I17" s="35">
        <v>7.6</v>
      </c>
      <c r="J17" s="35">
        <v>1.6</v>
      </c>
      <c r="K17" s="35">
        <v>2.7</v>
      </c>
      <c r="L17" s="35">
        <v>1.1000000000000001</v>
      </c>
      <c r="M17" s="35">
        <v>4.9000000000000004</v>
      </c>
      <c r="N17" s="35">
        <v>18.5</v>
      </c>
    </row>
    <row r="18" spans="2:14" ht="15.75" customHeight="1" x14ac:dyDescent="0.15">
      <c r="B18" s="116"/>
      <c r="C18" s="158" t="s">
        <v>432</v>
      </c>
      <c r="D18" s="16">
        <v>247</v>
      </c>
      <c r="E18" s="46">
        <v>67</v>
      </c>
      <c r="F18" s="28">
        <v>50</v>
      </c>
      <c r="G18" s="28">
        <v>26</v>
      </c>
      <c r="H18" s="28">
        <v>31</v>
      </c>
      <c r="I18" s="28">
        <v>13</v>
      </c>
      <c r="J18" s="28">
        <v>3</v>
      </c>
      <c r="K18" s="28">
        <v>3</v>
      </c>
      <c r="L18" s="28">
        <v>2</v>
      </c>
      <c r="M18" s="28">
        <v>8</v>
      </c>
      <c r="N18" s="28">
        <v>44</v>
      </c>
    </row>
    <row r="19" spans="2:14" ht="15.75" customHeight="1" x14ac:dyDescent="0.15">
      <c r="B19" s="116"/>
      <c r="C19" s="160"/>
      <c r="D19" s="33">
        <v>100</v>
      </c>
      <c r="E19" s="49">
        <v>27.1</v>
      </c>
      <c r="F19" s="35">
        <v>20.2</v>
      </c>
      <c r="G19" s="35">
        <v>10.5</v>
      </c>
      <c r="H19" s="35">
        <v>12.6</v>
      </c>
      <c r="I19" s="35">
        <v>5.3</v>
      </c>
      <c r="J19" s="35">
        <v>1.2</v>
      </c>
      <c r="K19" s="35">
        <v>1.2</v>
      </c>
      <c r="L19" s="35">
        <v>0.8</v>
      </c>
      <c r="M19" s="35">
        <v>3.2</v>
      </c>
      <c r="N19" s="35">
        <v>17.8</v>
      </c>
    </row>
    <row r="20" spans="2:14" ht="15.75" customHeight="1" x14ac:dyDescent="0.15">
      <c r="B20" s="116"/>
      <c r="C20" s="158" t="s">
        <v>433</v>
      </c>
      <c r="D20" s="16">
        <v>454</v>
      </c>
      <c r="E20" s="46">
        <v>141</v>
      </c>
      <c r="F20" s="28">
        <v>71</v>
      </c>
      <c r="G20" s="28">
        <v>43</v>
      </c>
      <c r="H20" s="28">
        <v>61</v>
      </c>
      <c r="I20" s="28">
        <v>27</v>
      </c>
      <c r="J20" s="28">
        <v>2</v>
      </c>
      <c r="K20" s="28">
        <v>5</v>
      </c>
      <c r="L20" s="28">
        <v>2</v>
      </c>
      <c r="M20" s="28">
        <v>17</v>
      </c>
      <c r="N20" s="28">
        <v>85</v>
      </c>
    </row>
    <row r="21" spans="2:14" ht="15.75" customHeight="1" x14ac:dyDescent="0.15">
      <c r="B21" s="116"/>
      <c r="C21" s="160"/>
      <c r="D21" s="33">
        <v>100</v>
      </c>
      <c r="E21" s="49">
        <v>31.1</v>
      </c>
      <c r="F21" s="35">
        <v>15.6</v>
      </c>
      <c r="G21" s="35">
        <v>9.5</v>
      </c>
      <c r="H21" s="35">
        <v>13.4</v>
      </c>
      <c r="I21" s="35">
        <v>5.9</v>
      </c>
      <c r="J21" s="35">
        <v>0.4</v>
      </c>
      <c r="K21" s="35">
        <v>1.1000000000000001</v>
      </c>
      <c r="L21" s="35">
        <v>0.4</v>
      </c>
      <c r="M21" s="35">
        <v>3.7</v>
      </c>
      <c r="N21" s="35">
        <v>18.7</v>
      </c>
    </row>
    <row r="22" spans="2:14" ht="15.75" customHeight="1" x14ac:dyDescent="0.15">
      <c r="B22" s="116"/>
      <c r="C22" s="158" t="s">
        <v>434</v>
      </c>
      <c r="D22" s="16">
        <v>1021</v>
      </c>
      <c r="E22" s="46">
        <v>278</v>
      </c>
      <c r="F22" s="28">
        <v>179</v>
      </c>
      <c r="G22" s="28">
        <v>101</v>
      </c>
      <c r="H22" s="28">
        <v>139</v>
      </c>
      <c r="I22" s="28">
        <v>64</v>
      </c>
      <c r="J22" s="28">
        <v>12</v>
      </c>
      <c r="K22" s="28">
        <v>13</v>
      </c>
      <c r="L22" s="28">
        <v>4</v>
      </c>
      <c r="M22" s="28">
        <v>24</v>
      </c>
      <c r="N22" s="28">
        <v>207</v>
      </c>
    </row>
    <row r="23" spans="2:14" ht="15.75" customHeight="1" x14ac:dyDescent="0.15">
      <c r="B23" s="116"/>
      <c r="C23" s="159"/>
      <c r="D23" s="33">
        <v>100</v>
      </c>
      <c r="E23" s="49">
        <v>27.2</v>
      </c>
      <c r="F23" s="35">
        <v>17.5</v>
      </c>
      <c r="G23" s="35">
        <v>9.9</v>
      </c>
      <c r="H23" s="35">
        <v>13.6</v>
      </c>
      <c r="I23" s="35">
        <v>6.3</v>
      </c>
      <c r="J23" s="35">
        <v>1.2</v>
      </c>
      <c r="K23" s="35">
        <v>1.3</v>
      </c>
      <c r="L23" s="35">
        <v>0.4</v>
      </c>
      <c r="M23" s="35">
        <v>2.4</v>
      </c>
      <c r="N23" s="35">
        <v>20.3</v>
      </c>
    </row>
    <row r="24" spans="2:14" ht="15.75" customHeight="1" x14ac:dyDescent="0.15">
      <c r="B24" s="116"/>
      <c r="C24" s="160" t="s">
        <v>435</v>
      </c>
      <c r="D24" s="16">
        <v>1668</v>
      </c>
      <c r="E24" s="46">
        <v>418</v>
      </c>
      <c r="F24" s="28">
        <v>358</v>
      </c>
      <c r="G24" s="28">
        <v>180</v>
      </c>
      <c r="H24" s="28">
        <v>226</v>
      </c>
      <c r="I24" s="28">
        <v>105</v>
      </c>
      <c r="J24" s="28">
        <v>19</v>
      </c>
      <c r="K24" s="28">
        <v>16</v>
      </c>
      <c r="L24" s="28">
        <v>3</v>
      </c>
      <c r="M24" s="28">
        <v>63</v>
      </c>
      <c r="N24" s="28">
        <v>280</v>
      </c>
    </row>
    <row r="25" spans="2:14" ht="15.75" customHeight="1" x14ac:dyDescent="0.15">
      <c r="B25" s="116"/>
      <c r="C25" s="160"/>
      <c r="D25" s="33">
        <v>100</v>
      </c>
      <c r="E25" s="49">
        <v>25.1</v>
      </c>
      <c r="F25" s="35">
        <v>21.5</v>
      </c>
      <c r="G25" s="35">
        <v>10.8</v>
      </c>
      <c r="H25" s="35">
        <v>13.5</v>
      </c>
      <c r="I25" s="35">
        <v>6.3</v>
      </c>
      <c r="J25" s="35">
        <v>1.1000000000000001</v>
      </c>
      <c r="K25" s="35">
        <v>1</v>
      </c>
      <c r="L25" s="35">
        <v>0.2</v>
      </c>
      <c r="M25" s="35">
        <v>3.8</v>
      </c>
      <c r="N25" s="35">
        <v>16.8</v>
      </c>
    </row>
    <row r="26" spans="2:14" ht="15.75" customHeight="1" x14ac:dyDescent="0.15">
      <c r="B26" s="116"/>
      <c r="C26" s="158" t="s">
        <v>436</v>
      </c>
      <c r="D26" s="16">
        <v>1492</v>
      </c>
      <c r="E26" s="46">
        <v>352</v>
      </c>
      <c r="F26" s="28">
        <v>343</v>
      </c>
      <c r="G26" s="28">
        <v>164</v>
      </c>
      <c r="H26" s="28">
        <v>193</v>
      </c>
      <c r="I26" s="28">
        <v>99</v>
      </c>
      <c r="J26" s="28">
        <v>17</v>
      </c>
      <c r="K26" s="28">
        <v>11</v>
      </c>
      <c r="L26" s="28">
        <v>1</v>
      </c>
      <c r="M26" s="28">
        <v>73</v>
      </c>
      <c r="N26" s="28">
        <v>239</v>
      </c>
    </row>
    <row r="27" spans="2:14" ht="15.75" customHeight="1" x14ac:dyDescent="0.15">
      <c r="B27" s="118"/>
      <c r="C27" s="161"/>
      <c r="D27" s="18">
        <v>100</v>
      </c>
      <c r="E27" s="68">
        <v>23.6</v>
      </c>
      <c r="F27" s="11">
        <v>23</v>
      </c>
      <c r="G27" s="11">
        <v>11</v>
      </c>
      <c r="H27" s="11">
        <v>12.9</v>
      </c>
      <c r="I27" s="11">
        <v>6.6</v>
      </c>
      <c r="J27" s="11">
        <v>1.1000000000000001</v>
      </c>
      <c r="K27" s="11">
        <v>0.7</v>
      </c>
      <c r="L27" s="11">
        <v>0.1</v>
      </c>
      <c r="M27" s="11">
        <v>4.9000000000000004</v>
      </c>
      <c r="N27" s="11">
        <v>16</v>
      </c>
    </row>
    <row r="28" spans="2:14" ht="15.75" customHeight="1" x14ac:dyDescent="0.15">
      <c r="B28" s="117" t="s">
        <v>478</v>
      </c>
      <c r="C28" s="115" t="s">
        <v>18</v>
      </c>
      <c r="D28" s="17">
        <v>704</v>
      </c>
      <c r="E28" s="69">
        <v>309</v>
      </c>
      <c r="F28" s="10">
        <v>161</v>
      </c>
      <c r="G28" s="10">
        <v>42</v>
      </c>
      <c r="H28" s="10">
        <v>39</v>
      </c>
      <c r="I28" s="10">
        <v>14</v>
      </c>
      <c r="J28" s="10">
        <v>3</v>
      </c>
      <c r="K28" s="10">
        <v>1</v>
      </c>
      <c r="L28" s="10">
        <v>1</v>
      </c>
      <c r="M28" s="10">
        <v>16</v>
      </c>
      <c r="N28" s="10">
        <v>118</v>
      </c>
    </row>
    <row r="29" spans="2:14" ht="15.75" customHeight="1" x14ac:dyDescent="0.15">
      <c r="B29" s="116"/>
      <c r="C29" s="159"/>
      <c r="D29" s="33">
        <v>100</v>
      </c>
      <c r="E29" s="49">
        <v>43.9</v>
      </c>
      <c r="F29" s="35">
        <v>22.9</v>
      </c>
      <c r="G29" s="35">
        <v>6</v>
      </c>
      <c r="H29" s="35">
        <v>5.5</v>
      </c>
      <c r="I29" s="35">
        <v>2</v>
      </c>
      <c r="J29" s="35">
        <v>0.4</v>
      </c>
      <c r="K29" s="35">
        <v>0.1</v>
      </c>
      <c r="L29" s="35">
        <v>0.1</v>
      </c>
      <c r="M29" s="35">
        <v>2.2999999999999998</v>
      </c>
      <c r="N29" s="35">
        <v>16.8</v>
      </c>
    </row>
    <row r="30" spans="2:14" ht="15.75" customHeight="1" x14ac:dyDescent="0.15">
      <c r="B30" s="116"/>
      <c r="C30" s="158" t="s">
        <v>19</v>
      </c>
      <c r="D30" s="16">
        <v>931</v>
      </c>
      <c r="E30" s="46">
        <v>405</v>
      </c>
      <c r="F30" s="28">
        <v>235</v>
      </c>
      <c r="G30" s="28">
        <v>53</v>
      </c>
      <c r="H30" s="28">
        <v>29</v>
      </c>
      <c r="I30" s="28">
        <v>9</v>
      </c>
      <c r="J30" s="28">
        <v>0</v>
      </c>
      <c r="K30" s="28">
        <v>2</v>
      </c>
      <c r="L30" s="28">
        <v>1</v>
      </c>
      <c r="M30" s="28">
        <v>10</v>
      </c>
      <c r="N30" s="28">
        <v>187</v>
      </c>
    </row>
    <row r="31" spans="2:14" ht="15.75" customHeight="1" x14ac:dyDescent="0.15">
      <c r="B31" s="116"/>
      <c r="C31" s="159"/>
      <c r="D31" s="33">
        <v>100</v>
      </c>
      <c r="E31" s="49">
        <v>43.5</v>
      </c>
      <c r="F31" s="35">
        <v>25.2</v>
      </c>
      <c r="G31" s="35">
        <v>5.7</v>
      </c>
      <c r="H31" s="35">
        <v>3.1</v>
      </c>
      <c r="I31" s="35">
        <v>1</v>
      </c>
      <c r="J31" s="35">
        <v>0</v>
      </c>
      <c r="K31" s="35">
        <v>0.2</v>
      </c>
      <c r="L31" s="35">
        <v>0.1</v>
      </c>
      <c r="M31" s="35">
        <v>1.1000000000000001</v>
      </c>
      <c r="N31" s="35">
        <v>20.100000000000001</v>
      </c>
    </row>
    <row r="32" spans="2:14" ht="15.75" customHeight="1" x14ac:dyDescent="0.15">
      <c r="B32" s="116"/>
      <c r="C32" s="160" t="s">
        <v>20</v>
      </c>
      <c r="D32" s="16">
        <v>1455</v>
      </c>
      <c r="E32" s="46">
        <v>259</v>
      </c>
      <c r="F32" s="28">
        <v>277</v>
      </c>
      <c r="G32" s="28">
        <v>235</v>
      </c>
      <c r="H32" s="28">
        <v>260</v>
      </c>
      <c r="I32" s="28">
        <v>77</v>
      </c>
      <c r="J32" s="28">
        <v>12</v>
      </c>
      <c r="K32" s="28">
        <v>6</v>
      </c>
      <c r="L32" s="28">
        <v>7</v>
      </c>
      <c r="M32" s="28">
        <v>53</v>
      </c>
      <c r="N32" s="28">
        <v>269</v>
      </c>
    </row>
    <row r="33" spans="2:14" ht="15.75" customHeight="1" x14ac:dyDescent="0.15">
      <c r="B33" s="116"/>
      <c r="C33" s="160"/>
      <c r="D33" s="33">
        <v>100</v>
      </c>
      <c r="E33" s="49">
        <v>17.8</v>
      </c>
      <c r="F33" s="35">
        <v>19</v>
      </c>
      <c r="G33" s="35">
        <v>16.2</v>
      </c>
      <c r="H33" s="35">
        <v>17.899999999999999</v>
      </c>
      <c r="I33" s="35">
        <v>5.3</v>
      </c>
      <c r="J33" s="35">
        <v>0.8</v>
      </c>
      <c r="K33" s="35">
        <v>0.4</v>
      </c>
      <c r="L33" s="35">
        <v>0.5</v>
      </c>
      <c r="M33" s="35">
        <v>3.6</v>
      </c>
      <c r="N33" s="35">
        <v>18.5</v>
      </c>
    </row>
    <row r="34" spans="2:14" ht="15.75" customHeight="1" x14ac:dyDescent="0.15">
      <c r="B34" s="116"/>
      <c r="C34" s="158" t="s">
        <v>21</v>
      </c>
      <c r="D34" s="16">
        <v>1102</v>
      </c>
      <c r="E34" s="46">
        <v>227</v>
      </c>
      <c r="F34" s="28">
        <v>222</v>
      </c>
      <c r="G34" s="28">
        <v>122</v>
      </c>
      <c r="H34" s="28">
        <v>192</v>
      </c>
      <c r="I34" s="28">
        <v>98</v>
      </c>
      <c r="J34" s="28">
        <v>22</v>
      </c>
      <c r="K34" s="28">
        <v>14</v>
      </c>
      <c r="L34" s="28">
        <v>0</v>
      </c>
      <c r="M34" s="28">
        <v>44</v>
      </c>
      <c r="N34" s="28">
        <v>161</v>
      </c>
    </row>
    <row r="35" spans="2:14" ht="15.75" customHeight="1" x14ac:dyDescent="0.15">
      <c r="B35" s="116"/>
      <c r="C35" s="160"/>
      <c r="D35" s="33">
        <v>100</v>
      </c>
      <c r="E35" s="49">
        <v>20.6</v>
      </c>
      <c r="F35" s="35">
        <v>20.100000000000001</v>
      </c>
      <c r="G35" s="35">
        <v>11.1</v>
      </c>
      <c r="H35" s="35">
        <v>17.399999999999999</v>
      </c>
      <c r="I35" s="35">
        <v>8.9</v>
      </c>
      <c r="J35" s="35">
        <v>2</v>
      </c>
      <c r="K35" s="35">
        <v>1.3</v>
      </c>
      <c r="L35" s="35">
        <v>0</v>
      </c>
      <c r="M35" s="35">
        <v>4</v>
      </c>
      <c r="N35" s="35">
        <v>14.6</v>
      </c>
    </row>
    <row r="36" spans="2:14" ht="15.75" customHeight="1" x14ac:dyDescent="0.15">
      <c r="B36" s="116"/>
      <c r="C36" s="158" t="s">
        <v>22</v>
      </c>
      <c r="D36" s="16">
        <v>564</v>
      </c>
      <c r="E36" s="46">
        <v>114</v>
      </c>
      <c r="F36" s="28">
        <v>87</v>
      </c>
      <c r="G36" s="28">
        <v>63</v>
      </c>
      <c r="H36" s="28">
        <v>105</v>
      </c>
      <c r="I36" s="28">
        <v>57</v>
      </c>
      <c r="J36" s="28">
        <v>9</v>
      </c>
      <c r="K36" s="28">
        <v>10</v>
      </c>
      <c r="L36" s="28">
        <v>3</v>
      </c>
      <c r="M36" s="28">
        <v>25</v>
      </c>
      <c r="N36" s="28">
        <v>91</v>
      </c>
    </row>
    <row r="37" spans="2:14" ht="15.75" customHeight="1" x14ac:dyDescent="0.15">
      <c r="B37" s="116"/>
      <c r="C37" s="159"/>
      <c r="D37" s="33">
        <v>100</v>
      </c>
      <c r="E37" s="49">
        <v>20.2</v>
      </c>
      <c r="F37" s="35">
        <v>15.4</v>
      </c>
      <c r="G37" s="35">
        <v>11.2</v>
      </c>
      <c r="H37" s="35">
        <v>18.600000000000001</v>
      </c>
      <c r="I37" s="35">
        <v>10.1</v>
      </c>
      <c r="J37" s="35">
        <v>1.6</v>
      </c>
      <c r="K37" s="35">
        <v>1.8</v>
      </c>
      <c r="L37" s="35">
        <v>0.5</v>
      </c>
      <c r="M37" s="35">
        <v>4.4000000000000004</v>
      </c>
      <c r="N37" s="35">
        <v>16.100000000000001</v>
      </c>
    </row>
    <row r="38" spans="2:14" ht="15.75" customHeight="1" x14ac:dyDescent="0.15">
      <c r="B38" s="116"/>
      <c r="C38" s="158" t="s">
        <v>23</v>
      </c>
      <c r="D38" s="16">
        <v>345</v>
      </c>
      <c r="E38" s="46">
        <v>63</v>
      </c>
      <c r="F38" s="28">
        <v>52</v>
      </c>
      <c r="G38" s="28">
        <v>29</v>
      </c>
      <c r="H38" s="28">
        <v>53</v>
      </c>
      <c r="I38" s="28">
        <v>53</v>
      </c>
      <c r="J38" s="28">
        <v>9</v>
      </c>
      <c r="K38" s="28">
        <v>14</v>
      </c>
      <c r="L38" s="28">
        <v>1</v>
      </c>
      <c r="M38" s="28">
        <v>31</v>
      </c>
      <c r="N38" s="28">
        <v>40</v>
      </c>
    </row>
    <row r="39" spans="2:14" ht="15.75" customHeight="1" x14ac:dyDescent="0.15">
      <c r="B39" s="116"/>
      <c r="C39" s="159"/>
      <c r="D39" s="33">
        <v>100</v>
      </c>
      <c r="E39" s="49">
        <v>18.3</v>
      </c>
      <c r="F39" s="35">
        <v>15.1</v>
      </c>
      <c r="G39" s="35">
        <v>8.4</v>
      </c>
      <c r="H39" s="35">
        <v>15.4</v>
      </c>
      <c r="I39" s="35">
        <v>15.4</v>
      </c>
      <c r="J39" s="35">
        <v>2.6</v>
      </c>
      <c r="K39" s="35">
        <v>4.0999999999999996</v>
      </c>
      <c r="L39" s="35">
        <v>0.3</v>
      </c>
      <c r="M39" s="35">
        <v>9</v>
      </c>
      <c r="N39" s="35">
        <v>11.6</v>
      </c>
    </row>
    <row r="40" spans="2:14" ht="15.75" customHeight="1" x14ac:dyDescent="0.15">
      <c r="B40" s="116"/>
      <c r="C40" s="160" t="s">
        <v>24</v>
      </c>
      <c r="D40" s="16">
        <v>145</v>
      </c>
      <c r="E40" s="46">
        <v>19</v>
      </c>
      <c r="F40" s="28">
        <v>22</v>
      </c>
      <c r="G40" s="28">
        <v>8</v>
      </c>
      <c r="H40" s="28">
        <v>13</v>
      </c>
      <c r="I40" s="28">
        <v>24</v>
      </c>
      <c r="J40" s="28">
        <v>3</v>
      </c>
      <c r="K40" s="28">
        <v>8</v>
      </c>
      <c r="L40" s="28">
        <v>2</v>
      </c>
      <c r="M40" s="28">
        <v>19</v>
      </c>
      <c r="N40" s="28">
        <v>27</v>
      </c>
    </row>
    <row r="41" spans="2:14" ht="15.75" customHeight="1" x14ac:dyDescent="0.15">
      <c r="B41" s="118"/>
      <c r="C41" s="161"/>
      <c r="D41" s="18">
        <v>100</v>
      </c>
      <c r="E41" s="68">
        <v>13.1</v>
      </c>
      <c r="F41" s="11">
        <v>15.2</v>
      </c>
      <c r="G41" s="11">
        <v>5.5</v>
      </c>
      <c r="H41" s="11">
        <v>9</v>
      </c>
      <c r="I41" s="11">
        <v>16.600000000000001</v>
      </c>
      <c r="J41" s="11">
        <v>2.1</v>
      </c>
      <c r="K41" s="11">
        <v>5.5</v>
      </c>
      <c r="L41" s="11">
        <v>1.4</v>
      </c>
      <c r="M41" s="11">
        <v>13.1</v>
      </c>
      <c r="N41" s="11">
        <v>18.600000000000001</v>
      </c>
    </row>
    <row r="42" spans="2:14" ht="15.75" customHeight="1" x14ac:dyDescent="0.15">
      <c r="B42" s="117" t="s">
        <v>854</v>
      </c>
      <c r="C42" s="115" t="s">
        <v>858</v>
      </c>
      <c r="D42" s="17">
        <v>643</v>
      </c>
      <c r="E42" s="69">
        <v>200</v>
      </c>
      <c r="F42" s="10">
        <v>114</v>
      </c>
      <c r="G42" s="10">
        <v>60</v>
      </c>
      <c r="H42" s="10">
        <v>74</v>
      </c>
      <c r="I42" s="10">
        <v>35</v>
      </c>
      <c r="J42" s="10">
        <v>9</v>
      </c>
      <c r="K42" s="10">
        <v>3</v>
      </c>
      <c r="L42" s="10">
        <v>1</v>
      </c>
      <c r="M42" s="10">
        <v>21</v>
      </c>
      <c r="N42" s="10">
        <v>126</v>
      </c>
    </row>
    <row r="43" spans="2:14" ht="15.75" customHeight="1" x14ac:dyDescent="0.15">
      <c r="B43" s="116"/>
      <c r="C43" s="159"/>
      <c r="D43" s="33">
        <v>100</v>
      </c>
      <c r="E43" s="49">
        <v>31.1</v>
      </c>
      <c r="F43" s="35">
        <v>17.7</v>
      </c>
      <c r="G43" s="35">
        <v>9.3000000000000007</v>
      </c>
      <c r="H43" s="35">
        <v>11.5</v>
      </c>
      <c r="I43" s="35">
        <v>5.4</v>
      </c>
      <c r="J43" s="35">
        <v>1.4</v>
      </c>
      <c r="K43" s="35">
        <v>0.5</v>
      </c>
      <c r="L43" s="35">
        <v>0.2</v>
      </c>
      <c r="M43" s="35">
        <v>3.3</v>
      </c>
      <c r="N43" s="35">
        <v>19.600000000000001</v>
      </c>
    </row>
    <row r="44" spans="2:14" ht="15.75" customHeight="1" x14ac:dyDescent="0.15">
      <c r="B44" s="116"/>
      <c r="C44" s="167" t="s">
        <v>181</v>
      </c>
      <c r="D44" s="16">
        <v>2565</v>
      </c>
      <c r="E44" s="46">
        <v>710</v>
      </c>
      <c r="F44" s="28">
        <v>528</v>
      </c>
      <c r="G44" s="28">
        <v>278</v>
      </c>
      <c r="H44" s="28">
        <v>359</v>
      </c>
      <c r="I44" s="28">
        <v>161</v>
      </c>
      <c r="J44" s="28">
        <v>31</v>
      </c>
      <c r="K44" s="28">
        <v>25</v>
      </c>
      <c r="L44" s="28">
        <v>8</v>
      </c>
      <c r="M44" s="28">
        <v>88</v>
      </c>
      <c r="N44" s="28">
        <v>377</v>
      </c>
    </row>
    <row r="45" spans="2:14" ht="15.75" customHeight="1" x14ac:dyDescent="0.15">
      <c r="B45" s="116"/>
      <c r="C45" s="168"/>
      <c r="D45" s="33">
        <v>100</v>
      </c>
      <c r="E45" s="49">
        <v>27.7</v>
      </c>
      <c r="F45" s="35">
        <v>20.6</v>
      </c>
      <c r="G45" s="35">
        <v>10.8</v>
      </c>
      <c r="H45" s="35">
        <v>14</v>
      </c>
      <c r="I45" s="35">
        <v>6.3</v>
      </c>
      <c r="J45" s="35">
        <v>1.2</v>
      </c>
      <c r="K45" s="35">
        <v>1</v>
      </c>
      <c r="L45" s="35">
        <v>0.3</v>
      </c>
      <c r="M45" s="35">
        <v>3.4</v>
      </c>
      <c r="N45" s="35">
        <v>14.7</v>
      </c>
    </row>
    <row r="46" spans="2:14" ht="15.75" customHeight="1" x14ac:dyDescent="0.15">
      <c r="B46" s="116"/>
      <c r="C46" s="169" t="s">
        <v>852</v>
      </c>
      <c r="D46" s="16">
        <v>515</v>
      </c>
      <c r="E46" s="46">
        <v>130</v>
      </c>
      <c r="F46" s="28">
        <v>103</v>
      </c>
      <c r="G46" s="28">
        <v>43</v>
      </c>
      <c r="H46" s="28">
        <v>57</v>
      </c>
      <c r="I46" s="28">
        <v>13</v>
      </c>
      <c r="J46" s="28">
        <v>3</v>
      </c>
      <c r="K46" s="28">
        <v>3</v>
      </c>
      <c r="L46" s="28">
        <v>1</v>
      </c>
      <c r="M46" s="28">
        <v>10</v>
      </c>
      <c r="N46" s="28">
        <v>152</v>
      </c>
    </row>
    <row r="47" spans="2:14" ht="15.75" customHeight="1" x14ac:dyDescent="0.15">
      <c r="B47" s="116"/>
      <c r="C47" s="169"/>
      <c r="D47" s="33">
        <v>100</v>
      </c>
      <c r="E47" s="49">
        <v>25.2</v>
      </c>
      <c r="F47" s="35">
        <v>20</v>
      </c>
      <c r="G47" s="35">
        <v>8.3000000000000007</v>
      </c>
      <c r="H47" s="35">
        <v>11.1</v>
      </c>
      <c r="I47" s="35">
        <v>2.5</v>
      </c>
      <c r="J47" s="35">
        <v>0.6</v>
      </c>
      <c r="K47" s="35">
        <v>0.6</v>
      </c>
      <c r="L47" s="35">
        <v>0.2</v>
      </c>
      <c r="M47" s="35">
        <v>1.9</v>
      </c>
      <c r="N47" s="35">
        <v>29.5</v>
      </c>
    </row>
    <row r="48" spans="2:14" ht="15.75" customHeight="1" x14ac:dyDescent="0.15">
      <c r="B48" s="116"/>
      <c r="C48" s="158" t="s">
        <v>43</v>
      </c>
      <c r="D48" s="16">
        <v>926</v>
      </c>
      <c r="E48" s="46">
        <v>201</v>
      </c>
      <c r="F48" s="28">
        <v>190</v>
      </c>
      <c r="G48" s="28">
        <v>116</v>
      </c>
      <c r="H48" s="28">
        <v>129</v>
      </c>
      <c r="I48" s="28">
        <v>85</v>
      </c>
      <c r="J48" s="28">
        <v>9</v>
      </c>
      <c r="K48" s="28">
        <v>13</v>
      </c>
      <c r="L48" s="28">
        <v>4</v>
      </c>
      <c r="M48" s="28">
        <v>41</v>
      </c>
      <c r="N48" s="28">
        <v>138</v>
      </c>
    </row>
    <row r="49" spans="2:14" ht="15.75" customHeight="1" x14ac:dyDescent="0.15">
      <c r="B49" s="116"/>
      <c r="C49" s="160"/>
      <c r="D49" s="33">
        <v>100</v>
      </c>
      <c r="E49" s="49">
        <v>21.7</v>
      </c>
      <c r="F49" s="35">
        <v>20.5</v>
      </c>
      <c r="G49" s="35">
        <v>12.5</v>
      </c>
      <c r="H49" s="35">
        <v>13.9</v>
      </c>
      <c r="I49" s="35">
        <v>9.1999999999999993</v>
      </c>
      <c r="J49" s="35">
        <v>1</v>
      </c>
      <c r="K49" s="35">
        <v>1.4</v>
      </c>
      <c r="L49" s="35">
        <v>0.4</v>
      </c>
      <c r="M49" s="35">
        <v>4.4000000000000004</v>
      </c>
      <c r="N49" s="35">
        <v>14.9</v>
      </c>
    </row>
    <row r="50" spans="2:14" ht="15.75" customHeight="1" x14ac:dyDescent="0.15">
      <c r="B50" s="116"/>
      <c r="C50" s="158" t="s">
        <v>44</v>
      </c>
      <c r="D50" s="16">
        <v>261</v>
      </c>
      <c r="E50" s="46">
        <v>55</v>
      </c>
      <c r="F50" s="28">
        <v>43</v>
      </c>
      <c r="G50" s="28">
        <v>26</v>
      </c>
      <c r="H50" s="28">
        <v>32</v>
      </c>
      <c r="I50" s="28">
        <v>11</v>
      </c>
      <c r="J50" s="28">
        <v>3</v>
      </c>
      <c r="K50" s="28">
        <v>4</v>
      </c>
      <c r="L50" s="28">
        <v>1</v>
      </c>
      <c r="M50" s="28">
        <v>19</v>
      </c>
      <c r="N50" s="28">
        <v>67</v>
      </c>
    </row>
    <row r="51" spans="2:14" ht="15.75" customHeight="1" x14ac:dyDescent="0.15">
      <c r="B51" s="118"/>
      <c r="C51" s="161"/>
      <c r="D51" s="18">
        <v>100</v>
      </c>
      <c r="E51" s="68">
        <v>21.1</v>
      </c>
      <c r="F51" s="11">
        <v>16.5</v>
      </c>
      <c r="G51" s="11">
        <v>10</v>
      </c>
      <c r="H51" s="11">
        <v>12.3</v>
      </c>
      <c r="I51" s="11">
        <v>4.2</v>
      </c>
      <c r="J51" s="11">
        <v>1.1000000000000001</v>
      </c>
      <c r="K51" s="11">
        <v>1.5</v>
      </c>
      <c r="L51" s="11">
        <v>0.4</v>
      </c>
      <c r="M51" s="11">
        <v>7.3</v>
      </c>
      <c r="N51" s="11">
        <v>25.7</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N9">
    <cfRule type="top10" dxfId="98" priority="2123" rank="1"/>
  </conditionalFormatting>
  <conditionalFormatting sqref="E51:N51">
    <cfRule type="top10" dxfId="97" priority="2124" rank="1"/>
  </conditionalFormatting>
  <conditionalFormatting sqref="E11:N11">
    <cfRule type="top10" dxfId="96" priority="2125" rank="1"/>
  </conditionalFormatting>
  <conditionalFormatting sqref="E13:N13">
    <cfRule type="top10" dxfId="95" priority="2126" rank="1"/>
  </conditionalFormatting>
  <conditionalFormatting sqref="E15:N15">
    <cfRule type="top10" dxfId="94" priority="2127" rank="1"/>
  </conditionalFormatting>
  <conditionalFormatting sqref="E17:N17">
    <cfRule type="top10" dxfId="93" priority="2128" rank="1"/>
  </conditionalFormatting>
  <conditionalFormatting sqref="E19:N19">
    <cfRule type="top10" dxfId="92" priority="2129" rank="1"/>
  </conditionalFormatting>
  <conditionalFormatting sqref="E21:N21">
    <cfRule type="top10" dxfId="91" priority="2130" rank="1"/>
  </conditionalFormatting>
  <conditionalFormatting sqref="E23:N23">
    <cfRule type="top10" dxfId="90" priority="2131" rank="1"/>
  </conditionalFormatting>
  <conditionalFormatting sqref="E25:N25">
    <cfRule type="top10" dxfId="89" priority="2132" rank="1"/>
  </conditionalFormatting>
  <conditionalFormatting sqref="E27:N27">
    <cfRule type="top10" dxfId="88" priority="2133" rank="1"/>
  </conditionalFormatting>
  <conditionalFormatting sqref="E29:N29">
    <cfRule type="top10" dxfId="87" priority="2134" rank="1"/>
  </conditionalFormatting>
  <conditionalFormatting sqref="E31:N31">
    <cfRule type="top10" dxfId="86" priority="2135" rank="1"/>
  </conditionalFormatting>
  <conditionalFormatting sqref="E33:N33">
    <cfRule type="top10" dxfId="85" priority="2136" rank="1"/>
  </conditionalFormatting>
  <conditionalFormatting sqref="E35:N35">
    <cfRule type="top10" dxfId="84" priority="2137" rank="1"/>
  </conditionalFormatting>
  <conditionalFormatting sqref="E37:N37">
    <cfRule type="top10" dxfId="83" priority="2138" rank="1"/>
  </conditionalFormatting>
  <conditionalFormatting sqref="E39:N39">
    <cfRule type="top10" dxfId="82" priority="2139" rank="1"/>
  </conditionalFormatting>
  <conditionalFormatting sqref="E41:N41">
    <cfRule type="top10" dxfId="81" priority="2140" rank="1"/>
  </conditionalFormatting>
  <conditionalFormatting sqref="E43:N43">
    <cfRule type="top10" dxfId="80" priority="2141" rank="1"/>
  </conditionalFormatting>
  <conditionalFormatting sqref="E45:N45">
    <cfRule type="top10" dxfId="79" priority="2142" rank="1"/>
  </conditionalFormatting>
  <conditionalFormatting sqref="E47:N47">
    <cfRule type="top10" dxfId="78" priority="2143" rank="1"/>
  </conditionalFormatting>
  <conditionalFormatting sqref="E49:N49">
    <cfRule type="top10" dxfId="77" priority="2144" rank="1"/>
  </conditionalFormatting>
  <pageMargins left="0.7" right="0.7" top="0.75" bottom="0.75" header="0.3" footer="0.3"/>
  <pageSetup paperSize="9" scale="59" orientation="landscape" r:id="rId1"/>
  <headerFooter>
    <oddFooter>&amp;C&amp;P</oddFooter>
  </headerFooter>
</worksheet>
</file>

<file path=xl/worksheets/sheet2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51"/>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20" ht="15.75" customHeight="1" x14ac:dyDescent="0.15">
      <c r="B2" s="1" t="s">
        <v>880</v>
      </c>
    </row>
    <row r="3" spans="2:20" ht="15.75" customHeight="1" x14ac:dyDescent="0.15">
      <c r="B3" s="1" t="s">
        <v>786</v>
      </c>
    </row>
    <row r="4" spans="2:20" ht="15.75" customHeight="1" x14ac:dyDescent="0.15">
      <c r="B4" s="1" t="s">
        <v>893</v>
      </c>
    </row>
    <row r="5" spans="2:20" ht="15.75" customHeight="1" x14ac:dyDescent="0.15">
      <c r="B5" s="1" t="s">
        <v>882</v>
      </c>
    </row>
    <row r="6" spans="2:20" ht="4.5" customHeight="1" x14ac:dyDescent="0.15">
      <c r="B6" s="12"/>
      <c r="C6" s="6"/>
      <c r="D6" s="15"/>
      <c r="E6" s="73"/>
      <c r="F6" s="13"/>
      <c r="G6" s="13"/>
      <c r="H6" s="13"/>
      <c r="I6" s="13"/>
      <c r="J6" s="13"/>
      <c r="K6" s="13"/>
      <c r="L6" s="13"/>
      <c r="M6" s="13"/>
      <c r="N6" s="13"/>
      <c r="O6" s="13"/>
      <c r="P6" s="13"/>
      <c r="Q6" s="13"/>
      <c r="R6" s="13"/>
      <c r="S6" s="13"/>
      <c r="T6" s="13"/>
    </row>
    <row r="7" spans="2:20" s="2" customFormat="1" ht="118.5" customHeight="1" thickBot="1" x14ac:dyDescent="0.2">
      <c r="B7" s="25"/>
      <c r="C7" s="5" t="s">
        <v>427</v>
      </c>
      <c r="D7" s="19" t="s">
        <v>52</v>
      </c>
      <c r="E7" s="22" t="s">
        <v>856</v>
      </c>
      <c r="F7" s="23" t="s">
        <v>55</v>
      </c>
      <c r="G7" s="23" t="s">
        <v>56</v>
      </c>
      <c r="H7" s="23" t="s">
        <v>57</v>
      </c>
      <c r="I7" s="23" t="s">
        <v>58</v>
      </c>
      <c r="J7" s="23" t="s">
        <v>59</v>
      </c>
      <c r="K7" s="23" t="s">
        <v>60</v>
      </c>
      <c r="L7" s="23" t="s">
        <v>61</v>
      </c>
      <c r="M7" s="23" t="s">
        <v>62</v>
      </c>
      <c r="N7" s="23" t="s">
        <v>63</v>
      </c>
      <c r="O7" s="23" t="s">
        <v>64</v>
      </c>
      <c r="P7" s="23" t="s">
        <v>42</v>
      </c>
      <c r="Q7" s="23" t="s">
        <v>65</v>
      </c>
      <c r="R7" s="23" t="s">
        <v>66</v>
      </c>
      <c r="S7" s="23" t="s">
        <v>44</v>
      </c>
      <c r="T7" s="23" t="s">
        <v>53</v>
      </c>
    </row>
    <row r="8" spans="2:20" ht="15.75" customHeight="1" thickTop="1" x14ac:dyDescent="0.15">
      <c r="B8" s="108" t="s">
        <v>428</v>
      </c>
      <c r="C8" s="109"/>
      <c r="D8" s="16">
        <v>5305</v>
      </c>
      <c r="E8" s="46">
        <v>1040</v>
      </c>
      <c r="F8" s="28">
        <v>58</v>
      </c>
      <c r="G8" s="28">
        <v>421</v>
      </c>
      <c r="H8" s="28">
        <v>225</v>
      </c>
      <c r="I8" s="28">
        <v>1906</v>
      </c>
      <c r="J8" s="28">
        <v>1509</v>
      </c>
      <c r="K8" s="28">
        <v>648</v>
      </c>
      <c r="L8" s="28">
        <v>2401</v>
      </c>
      <c r="M8" s="28">
        <v>961</v>
      </c>
      <c r="N8" s="28">
        <v>14</v>
      </c>
      <c r="O8" s="28">
        <v>7</v>
      </c>
      <c r="P8" s="28">
        <v>44</v>
      </c>
      <c r="Q8" s="28">
        <v>218</v>
      </c>
      <c r="R8" s="28">
        <v>11</v>
      </c>
      <c r="S8" s="28">
        <v>41</v>
      </c>
      <c r="T8" s="28">
        <v>778</v>
      </c>
    </row>
    <row r="9" spans="2:20" ht="15.75" customHeight="1" x14ac:dyDescent="0.15">
      <c r="B9" s="110"/>
      <c r="C9" s="109"/>
      <c r="D9" s="71">
        <v>100</v>
      </c>
      <c r="E9" s="70">
        <v>19.600000000000001</v>
      </c>
      <c r="F9" s="36">
        <v>1.1000000000000001</v>
      </c>
      <c r="G9" s="36">
        <v>7.9</v>
      </c>
      <c r="H9" s="36">
        <v>4.2</v>
      </c>
      <c r="I9" s="36">
        <v>35.9</v>
      </c>
      <c r="J9" s="36">
        <v>28.4</v>
      </c>
      <c r="K9" s="36">
        <v>12.2</v>
      </c>
      <c r="L9" s="36">
        <v>45.3</v>
      </c>
      <c r="M9" s="36">
        <v>18.100000000000001</v>
      </c>
      <c r="N9" s="36">
        <v>0.3</v>
      </c>
      <c r="O9" s="36">
        <v>0.1</v>
      </c>
      <c r="P9" s="36">
        <v>0.8</v>
      </c>
      <c r="Q9" s="36">
        <v>4.0999999999999996</v>
      </c>
      <c r="R9" s="36">
        <v>0.2</v>
      </c>
      <c r="S9" s="36">
        <v>0.8</v>
      </c>
      <c r="T9" s="36">
        <v>14.7</v>
      </c>
    </row>
    <row r="10" spans="2:20" ht="15.75" customHeight="1" x14ac:dyDescent="0.15">
      <c r="B10" s="117" t="s">
        <v>429</v>
      </c>
      <c r="C10" s="115" t="s">
        <v>2</v>
      </c>
      <c r="D10" s="17">
        <v>1310</v>
      </c>
      <c r="E10" s="69">
        <v>257</v>
      </c>
      <c r="F10" s="10">
        <v>9</v>
      </c>
      <c r="G10" s="10">
        <v>122</v>
      </c>
      <c r="H10" s="10">
        <v>56</v>
      </c>
      <c r="I10" s="10">
        <v>421</v>
      </c>
      <c r="J10" s="10">
        <v>403</v>
      </c>
      <c r="K10" s="10">
        <v>145</v>
      </c>
      <c r="L10" s="10">
        <v>605</v>
      </c>
      <c r="M10" s="10">
        <v>226</v>
      </c>
      <c r="N10" s="10">
        <v>4</v>
      </c>
      <c r="O10" s="10">
        <v>4</v>
      </c>
      <c r="P10" s="10">
        <v>3</v>
      </c>
      <c r="Q10" s="10">
        <v>44</v>
      </c>
      <c r="R10" s="10">
        <v>4</v>
      </c>
      <c r="S10" s="10">
        <v>12</v>
      </c>
      <c r="T10" s="10">
        <v>201</v>
      </c>
    </row>
    <row r="11" spans="2:20" ht="15.75" customHeight="1" x14ac:dyDescent="0.15">
      <c r="B11" s="116"/>
      <c r="C11" s="160"/>
      <c r="D11" s="33">
        <v>100</v>
      </c>
      <c r="E11" s="49">
        <v>19.600000000000001</v>
      </c>
      <c r="F11" s="35">
        <v>0.7</v>
      </c>
      <c r="G11" s="35">
        <v>9.3000000000000007</v>
      </c>
      <c r="H11" s="35">
        <v>4.3</v>
      </c>
      <c r="I11" s="35">
        <v>32.1</v>
      </c>
      <c r="J11" s="35">
        <v>30.8</v>
      </c>
      <c r="K11" s="35">
        <v>11.1</v>
      </c>
      <c r="L11" s="35">
        <v>46.2</v>
      </c>
      <c r="M11" s="35">
        <v>17.3</v>
      </c>
      <c r="N11" s="35">
        <v>0.3</v>
      </c>
      <c r="O11" s="35">
        <v>0.3</v>
      </c>
      <c r="P11" s="35">
        <v>0.2</v>
      </c>
      <c r="Q11" s="35">
        <v>3.4</v>
      </c>
      <c r="R11" s="35">
        <v>0.3</v>
      </c>
      <c r="S11" s="35">
        <v>0.9</v>
      </c>
      <c r="T11" s="35">
        <v>15.3</v>
      </c>
    </row>
    <row r="12" spans="2:20" ht="15.75" customHeight="1" x14ac:dyDescent="0.15">
      <c r="B12" s="116"/>
      <c r="C12" s="158" t="s">
        <v>3</v>
      </c>
      <c r="D12" s="16">
        <v>3960</v>
      </c>
      <c r="E12" s="46">
        <v>783</v>
      </c>
      <c r="F12" s="28">
        <v>49</v>
      </c>
      <c r="G12" s="28">
        <v>297</v>
      </c>
      <c r="H12" s="28">
        <v>169</v>
      </c>
      <c r="I12" s="28">
        <v>1473</v>
      </c>
      <c r="J12" s="28">
        <v>1103</v>
      </c>
      <c r="K12" s="28">
        <v>500</v>
      </c>
      <c r="L12" s="28">
        <v>1788</v>
      </c>
      <c r="M12" s="28">
        <v>730</v>
      </c>
      <c r="N12" s="28">
        <v>9</v>
      </c>
      <c r="O12" s="28">
        <v>3</v>
      </c>
      <c r="P12" s="28">
        <v>41</v>
      </c>
      <c r="Q12" s="28">
        <v>174</v>
      </c>
      <c r="R12" s="28">
        <v>6</v>
      </c>
      <c r="S12" s="28">
        <v>29</v>
      </c>
      <c r="T12" s="28">
        <v>569</v>
      </c>
    </row>
    <row r="13" spans="2:20" ht="15.75" customHeight="1" x14ac:dyDescent="0.15">
      <c r="B13" s="118"/>
      <c r="C13" s="161"/>
      <c r="D13" s="18">
        <v>100</v>
      </c>
      <c r="E13" s="68">
        <v>19.8</v>
      </c>
      <c r="F13" s="11">
        <v>1.2</v>
      </c>
      <c r="G13" s="11">
        <v>7.5</v>
      </c>
      <c r="H13" s="11">
        <v>4.3</v>
      </c>
      <c r="I13" s="11">
        <v>37.200000000000003</v>
      </c>
      <c r="J13" s="11">
        <v>27.9</v>
      </c>
      <c r="K13" s="11">
        <v>12.6</v>
      </c>
      <c r="L13" s="11">
        <v>45.2</v>
      </c>
      <c r="M13" s="11">
        <v>18.399999999999999</v>
      </c>
      <c r="N13" s="11">
        <v>0.2</v>
      </c>
      <c r="O13" s="11">
        <v>0.1</v>
      </c>
      <c r="P13" s="11">
        <v>1</v>
      </c>
      <c r="Q13" s="11">
        <v>4.4000000000000004</v>
      </c>
      <c r="R13" s="11">
        <v>0.2</v>
      </c>
      <c r="S13" s="11">
        <v>0.7</v>
      </c>
      <c r="T13" s="11">
        <v>14.4</v>
      </c>
    </row>
    <row r="14" spans="2:20" ht="15.75" customHeight="1" x14ac:dyDescent="0.15">
      <c r="B14" s="117" t="s">
        <v>4</v>
      </c>
      <c r="C14" s="115" t="s">
        <v>430</v>
      </c>
      <c r="D14" s="17">
        <v>149</v>
      </c>
      <c r="E14" s="69">
        <v>35</v>
      </c>
      <c r="F14" s="10">
        <v>2</v>
      </c>
      <c r="G14" s="10">
        <v>16</v>
      </c>
      <c r="H14" s="10">
        <v>12</v>
      </c>
      <c r="I14" s="10">
        <v>38</v>
      </c>
      <c r="J14" s="10">
        <v>49</v>
      </c>
      <c r="K14" s="10">
        <v>9</v>
      </c>
      <c r="L14" s="10">
        <v>86</v>
      </c>
      <c r="M14" s="10">
        <v>20</v>
      </c>
      <c r="N14" s="10">
        <v>0</v>
      </c>
      <c r="O14" s="10">
        <v>0</v>
      </c>
      <c r="P14" s="10">
        <v>2</v>
      </c>
      <c r="Q14" s="10">
        <v>3</v>
      </c>
      <c r="R14" s="10">
        <v>0</v>
      </c>
      <c r="S14" s="10">
        <v>0</v>
      </c>
      <c r="T14" s="10">
        <v>22</v>
      </c>
    </row>
    <row r="15" spans="2:20" ht="15.75" customHeight="1" x14ac:dyDescent="0.15">
      <c r="B15" s="116"/>
      <c r="C15" s="160"/>
      <c r="D15" s="33">
        <v>100</v>
      </c>
      <c r="E15" s="49">
        <v>23.5</v>
      </c>
      <c r="F15" s="35">
        <v>1.3</v>
      </c>
      <c r="G15" s="35">
        <v>10.7</v>
      </c>
      <c r="H15" s="35">
        <v>8.1</v>
      </c>
      <c r="I15" s="35">
        <v>25.5</v>
      </c>
      <c r="J15" s="35">
        <v>32.9</v>
      </c>
      <c r="K15" s="35">
        <v>6</v>
      </c>
      <c r="L15" s="35">
        <v>57.7</v>
      </c>
      <c r="M15" s="35">
        <v>13.4</v>
      </c>
      <c r="N15" s="35">
        <v>0</v>
      </c>
      <c r="O15" s="35">
        <v>0</v>
      </c>
      <c r="P15" s="35">
        <v>1.3</v>
      </c>
      <c r="Q15" s="35">
        <v>2</v>
      </c>
      <c r="R15" s="35">
        <v>0</v>
      </c>
      <c r="S15" s="35">
        <v>0</v>
      </c>
      <c r="T15" s="35">
        <v>14.8</v>
      </c>
    </row>
    <row r="16" spans="2:20" ht="15.75" customHeight="1" x14ac:dyDescent="0.15">
      <c r="B16" s="116"/>
      <c r="C16" s="158" t="s">
        <v>431</v>
      </c>
      <c r="D16" s="16">
        <v>184</v>
      </c>
      <c r="E16" s="46">
        <v>27</v>
      </c>
      <c r="F16" s="28">
        <v>2</v>
      </c>
      <c r="G16" s="28">
        <v>17</v>
      </c>
      <c r="H16" s="28">
        <v>10</v>
      </c>
      <c r="I16" s="28">
        <v>39</v>
      </c>
      <c r="J16" s="28">
        <v>65</v>
      </c>
      <c r="K16" s="28">
        <v>19</v>
      </c>
      <c r="L16" s="28">
        <v>113</v>
      </c>
      <c r="M16" s="28">
        <v>39</v>
      </c>
      <c r="N16" s="28">
        <v>0</v>
      </c>
      <c r="O16" s="28">
        <v>0</v>
      </c>
      <c r="P16" s="28">
        <v>0</v>
      </c>
      <c r="Q16" s="28">
        <v>5</v>
      </c>
      <c r="R16" s="28">
        <v>2</v>
      </c>
      <c r="S16" s="28">
        <v>1</v>
      </c>
      <c r="T16" s="28">
        <v>26</v>
      </c>
    </row>
    <row r="17" spans="2:20" ht="15.75" customHeight="1" x14ac:dyDescent="0.15">
      <c r="B17" s="116"/>
      <c r="C17" s="160"/>
      <c r="D17" s="33">
        <v>100</v>
      </c>
      <c r="E17" s="49">
        <v>14.7</v>
      </c>
      <c r="F17" s="35">
        <v>1.1000000000000001</v>
      </c>
      <c r="G17" s="35">
        <v>9.1999999999999993</v>
      </c>
      <c r="H17" s="35">
        <v>5.4</v>
      </c>
      <c r="I17" s="35">
        <v>21.2</v>
      </c>
      <c r="J17" s="35">
        <v>35.299999999999997</v>
      </c>
      <c r="K17" s="35">
        <v>10.3</v>
      </c>
      <c r="L17" s="35">
        <v>61.4</v>
      </c>
      <c r="M17" s="35">
        <v>21.2</v>
      </c>
      <c r="N17" s="35">
        <v>0</v>
      </c>
      <c r="O17" s="35">
        <v>0</v>
      </c>
      <c r="P17" s="35">
        <v>0</v>
      </c>
      <c r="Q17" s="35">
        <v>2.7</v>
      </c>
      <c r="R17" s="35">
        <v>1.1000000000000001</v>
      </c>
      <c r="S17" s="35">
        <v>0.5</v>
      </c>
      <c r="T17" s="35">
        <v>14.1</v>
      </c>
    </row>
    <row r="18" spans="2:20" ht="15.75" customHeight="1" x14ac:dyDescent="0.15">
      <c r="B18" s="116"/>
      <c r="C18" s="158" t="s">
        <v>432</v>
      </c>
      <c r="D18" s="16">
        <v>247</v>
      </c>
      <c r="E18" s="46">
        <v>53</v>
      </c>
      <c r="F18" s="28">
        <v>0</v>
      </c>
      <c r="G18" s="28">
        <v>26</v>
      </c>
      <c r="H18" s="28">
        <v>16</v>
      </c>
      <c r="I18" s="28">
        <v>71</v>
      </c>
      <c r="J18" s="28">
        <v>90</v>
      </c>
      <c r="K18" s="28">
        <v>25</v>
      </c>
      <c r="L18" s="28">
        <v>129</v>
      </c>
      <c r="M18" s="28">
        <v>49</v>
      </c>
      <c r="N18" s="28">
        <v>2</v>
      </c>
      <c r="O18" s="28">
        <v>0</v>
      </c>
      <c r="P18" s="28">
        <v>0</v>
      </c>
      <c r="Q18" s="28">
        <v>11</v>
      </c>
      <c r="R18" s="28">
        <v>0</v>
      </c>
      <c r="S18" s="28">
        <v>2</v>
      </c>
      <c r="T18" s="28">
        <v>37</v>
      </c>
    </row>
    <row r="19" spans="2:20" ht="15.75" customHeight="1" x14ac:dyDescent="0.15">
      <c r="B19" s="116"/>
      <c r="C19" s="160"/>
      <c r="D19" s="33">
        <v>100</v>
      </c>
      <c r="E19" s="49">
        <v>21.5</v>
      </c>
      <c r="F19" s="35">
        <v>0</v>
      </c>
      <c r="G19" s="35">
        <v>10.5</v>
      </c>
      <c r="H19" s="35">
        <v>6.5</v>
      </c>
      <c r="I19" s="35">
        <v>28.7</v>
      </c>
      <c r="J19" s="35">
        <v>36.4</v>
      </c>
      <c r="K19" s="35">
        <v>10.1</v>
      </c>
      <c r="L19" s="35">
        <v>52.2</v>
      </c>
      <c r="M19" s="35">
        <v>19.8</v>
      </c>
      <c r="N19" s="35">
        <v>0.8</v>
      </c>
      <c r="O19" s="35">
        <v>0</v>
      </c>
      <c r="P19" s="35">
        <v>0</v>
      </c>
      <c r="Q19" s="35">
        <v>4.5</v>
      </c>
      <c r="R19" s="35">
        <v>0</v>
      </c>
      <c r="S19" s="35">
        <v>0.8</v>
      </c>
      <c r="T19" s="35">
        <v>15</v>
      </c>
    </row>
    <row r="20" spans="2:20" ht="15.75" customHeight="1" x14ac:dyDescent="0.15">
      <c r="B20" s="116"/>
      <c r="C20" s="158" t="s">
        <v>433</v>
      </c>
      <c r="D20" s="16">
        <v>454</v>
      </c>
      <c r="E20" s="46">
        <v>88</v>
      </c>
      <c r="F20" s="28">
        <v>1</v>
      </c>
      <c r="G20" s="28">
        <v>37</v>
      </c>
      <c r="H20" s="28">
        <v>17</v>
      </c>
      <c r="I20" s="28">
        <v>136</v>
      </c>
      <c r="J20" s="28">
        <v>143</v>
      </c>
      <c r="K20" s="28">
        <v>50</v>
      </c>
      <c r="L20" s="28">
        <v>209</v>
      </c>
      <c r="M20" s="28">
        <v>86</v>
      </c>
      <c r="N20" s="28">
        <v>0</v>
      </c>
      <c r="O20" s="28">
        <v>1</v>
      </c>
      <c r="P20" s="28">
        <v>1</v>
      </c>
      <c r="Q20" s="28">
        <v>11</v>
      </c>
      <c r="R20" s="28">
        <v>0</v>
      </c>
      <c r="S20" s="28">
        <v>2</v>
      </c>
      <c r="T20" s="28">
        <v>83</v>
      </c>
    </row>
    <row r="21" spans="2:20" ht="15.75" customHeight="1" x14ac:dyDescent="0.15">
      <c r="B21" s="116"/>
      <c r="C21" s="160"/>
      <c r="D21" s="33">
        <v>100</v>
      </c>
      <c r="E21" s="49">
        <v>19.399999999999999</v>
      </c>
      <c r="F21" s="35">
        <v>0.2</v>
      </c>
      <c r="G21" s="35">
        <v>8.1</v>
      </c>
      <c r="H21" s="35">
        <v>3.7</v>
      </c>
      <c r="I21" s="35">
        <v>30</v>
      </c>
      <c r="J21" s="35">
        <v>31.5</v>
      </c>
      <c r="K21" s="35">
        <v>11</v>
      </c>
      <c r="L21" s="35">
        <v>46</v>
      </c>
      <c r="M21" s="35">
        <v>18.899999999999999</v>
      </c>
      <c r="N21" s="35">
        <v>0</v>
      </c>
      <c r="O21" s="35">
        <v>0.2</v>
      </c>
      <c r="P21" s="35">
        <v>0.2</v>
      </c>
      <c r="Q21" s="35">
        <v>2.4</v>
      </c>
      <c r="R21" s="35">
        <v>0</v>
      </c>
      <c r="S21" s="35">
        <v>0.4</v>
      </c>
      <c r="T21" s="35">
        <v>18.3</v>
      </c>
    </row>
    <row r="22" spans="2:20" ht="15.75" customHeight="1" x14ac:dyDescent="0.15">
      <c r="B22" s="116"/>
      <c r="C22" s="158" t="s">
        <v>434</v>
      </c>
      <c r="D22" s="16">
        <v>1021</v>
      </c>
      <c r="E22" s="46">
        <v>197</v>
      </c>
      <c r="F22" s="28">
        <v>7</v>
      </c>
      <c r="G22" s="28">
        <v>81</v>
      </c>
      <c r="H22" s="28">
        <v>40</v>
      </c>
      <c r="I22" s="28">
        <v>391</v>
      </c>
      <c r="J22" s="28">
        <v>276</v>
      </c>
      <c r="K22" s="28">
        <v>106</v>
      </c>
      <c r="L22" s="28">
        <v>430</v>
      </c>
      <c r="M22" s="28">
        <v>180</v>
      </c>
      <c r="N22" s="28">
        <v>7</v>
      </c>
      <c r="O22" s="28">
        <v>2</v>
      </c>
      <c r="P22" s="28">
        <v>10</v>
      </c>
      <c r="Q22" s="28">
        <v>42</v>
      </c>
      <c r="R22" s="28">
        <v>3</v>
      </c>
      <c r="S22" s="28">
        <v>6</v>
      </c>
      <c r="T22" s="28">
        <v>151</v>
      </c>
    </row>
    <row r="23" spans="2:20" ht="15.75" customHeight="1" x14ac:dyDescent="0.15">
      <c r="B23" s="116"/>
      <c r="C23" s="159"/>
      <c r="D23" s="33">
        <v>100</v>
      </c>
      <c r="E23" s="49">
        <v>19.3</v>
      </c>
      <c r="F23" s="35">
        <v>0.7</v>
      </c>
      <c r="G23" s="35">
        <v>7.9</v>
      </c>
      <c r="H23" s="35">
        <v>3.9</v>
      </c>
      <c r="I23" s="35">
        <v>38.299999999999997</v>
      </c>
      <c r="J23" s="35">
        <v>27</v>
      </c>
      <c r="K23" s="35">
        <v>10.4</v>
      </c>
      <c r="L23" s="35">
        <v>42.1</v>
      </c>
      <c r="M23" s="35">
        <v>17.600000000000001</v>
      </c>
      <c r="N23" s="35">
        <v>0.7</v>
      </c>
      <c r="O23" s="35">
        <v>0.2</v>
      </c>
      <c r="P23" s="35">
        <v>1</v>
      </c>
      <c r="Q23" s="35">
        <v>4.0999999999999996</v>
      </c>
      <c r="R23" s="35">
        <v>0.3</v>
      </c>
      <c r="S23" s="35">
        <v>0.6</v>
      </c>
      <c r="T23" s="35">
        <v>14.8</v>
      </c>
    </row>
    <row r="24" spans="2:20" ht="15.75" customHeight="1" x14ac:dyDescent="0.15">
      <c r="B24" s="116"/>
      <c r="C24" s="160" t="s">
        <v>435</v>
      </c>
      <c r="D24" s="16">
        <v>1668</v>
      </c>
      <c r="E24" s="46">
        <v>339</v>
      </c>
      <c r="F24" s="28">
        <v>12</v>
      </c>
      <c r="G24" s="28">
        <v>109</v>
      </c>
      <c r="H24" s="28">
        <v>71</v>
      </c>
      <c r="I24" s="28">
        <v>597</v>
      </c>
      <c r="J24" s="28">
        <v>496</v>
      </c>
      <c r="K24" s="28">
        <v>189</v>
      </c>
      <c r="L24" s="28">
        <v>717</v>
      </c>
      <c r="M24" s="28">
        <v>314</v>
      </c>
      <c r="N24" s="28">
        <v>1</v>
      </c>
      <c r="O24" s="28">
        <v>2</v>
      </c>
      <c r="P24" s="28">
        <v>18</v>
      </c>
      <c r="Q24" s="28">
        <v>69</v>
      </c>
      <c r="R24" s="28">
        <v>5</v>
      </c>
      <c r="S24" s="28">
        <v>18</v>
      </c>
      <c r="T24" s="28">
        <v>230</v>
      </c>
    </row>
    <row r="25" spans="2:20" ht="15.75" customHeight="1" x14ac:dyDescent="0.15">
      <c r="B25" s="116"/>
      <c r="C25" s="160"/>
      <c r="D25" s="33">
        <v>100</v>
      </c>
      <c r="E25" s="49">
        <v>20.3</v>
      </c>
      <c r="F25" s="35">
        <v>0.7</v>
      </c>
      <c r="G25" s="35">
        <v>6.5</v>
      </c>
      <c r="H25" s="35">
        <v>4.3</v>
      </c>
      <c r="I25" s="35">
        <v>35.799999999999997</v>
      </c>
      <c r="J25" s="35">
        <v>29.7</v>
      </c>
      <c r="K25" s="35">
        <v>11.3</v>
      </c>
      <c r="L25" s="35">
        <v>43</v>
      </c>
      <c r="M25" s="35">
        <v>18.8</v>
      </c>
      <c r="N25" s="35">
        <v>0.1</v>
      </c>
      <c r="O25" s="35">
        <v>0.1</v>
      </c>
      <c r="P25" s="35">
        <v>1.1000000000000001</v>
      </c>
      <c r="Q25" s="35">
        <v>4.0999999999999996</v>
      </c>
      <c r="R25" s="35">
        <v>0.3</v>
      </c>
      <c r="S25" s="35">
        <v>1.1000000000000001</v>
      </c>
      <c r="T25" s="35">
        <v>13.8</v>
      </c>
    </row>
    <row r="26" spans="2:20" ht="15.75" customHeight="1" x14ac:dyDescent="0.15">
      <c r="B26" s="116"/>
      <c r="C26" s="158" t="s">
        <v>436</v>
      </c>
      <c r="D26" s="16">
        <v>1492</v>
      </c>
      <c r="E26" s="46">
        <v>291</v>
      </c>
      <c r="F26" s="28">
        <v>34</v>
      </c>
      <c r="G26" s="28">
        <v>127</v>
      </c>
      <c r="H26" s="28">
        <v>58</v>
      </c>
      <c r="I26" s="28">
        <v>601</v>
      </c>
      <c r="J26" s="28">
        <v>371</v>
      </c>
      <c r="K26" s="28">
        <v>239</v>
      </c>
      <c r="L26" s="28">
        <v>685</v>
      </c>
      <c r="M26" s="28">
        <v>257</v>
      </c>
      <c r="N26" s="28">
        <v>3</v>
      </c>
      <c r="O26" s="28">
        <v>2</v>
      </c>
      <c r="P26" s="28">
        <v>13</v>
      </c>
      <c r="Q26" s="28">
        <v>76</v>
      </c>
      <c r="R26" s="28">
        <v>0</v>
      </c>
      <c r="S26" s="28">
        <v>12</v>
      </c>
      <c r="T26" s="28">
        <v>215</v>
      </c>
    </row>
    <row r="27" spans="2:20" ht="15.75" customHeight="1" x14ac:dyDescent="0.15">
      <c r="B27" s="118"/>
      <c r="C27" s="161"/>
      <c r="D27" s="18">
        <v>100</v>
      </c>
      <c r="E27" s="68">
        <v>19.5</v>
      </c>
      <c r="F27" s="11">
        <v>2.2999999999999998</v>
      </c>
      <c r="G27" s="11">
        <v>8.5</v>
      </c>
      <c r="H27" s="11">
        <v>3.9</v>
      </c>
      <c r="I27" s="11">
        <v>40.299999999999997</v>
      </c>
      <c r="J27" s="11">
        <v>24.9</v>
      </c>
      <c r="K27" s="11">
        <v>16</v>
      </c>
      <c r="L27" s="11">
        <v>45.9</v>
      </c>
      <c r="M27" s="11">
        <v>17.2</v>
      </c>
      <c r="N27" s="11">
        <v>0.2</v>
      </c>
      <c r="O27" s="11">
        <v>0.1</v>
      </c>
      <c r="P27" s="11">
        <v>0.9</v>
      </c>
      <c r="Q27" s="11">
        <v>5.0999999999999996</v>
      </c>
      <c r="R27" s="11">
        <v>0</v>
      </c>
      <c r="S27" s="11">
        <v>0.8</v>
      </c>
      <c r="T27" s="11">
        <v>14.4</v>
      </c>
    </row>
    <row r="28" spans="2:20" ht="15.75" customHeight="1" x14ac:dyDescent="0.15">
      <c r="B28" s="117" t="s">
        <v>478</v>
      </c>
      <c r="C28" s="115" t="s">
        <v>18</v>
      </c>
      <c r="D28" s="17">
        <v>704</v>
      </c>
      <c r="E28" s="69">
        <v>91</v>
      </c>
      <c r="F28" s="10">
        <v>0</v>
      </c>
      <c r="G28" s="10">
        <v>28</v>
      </c>
      <c r="H28" s="10">
        <v>15</v>
      </c>
      <c r="I28" s="10">
        <v>156</v>
      </c>
      <c r="J28" s="10">
        <v>167</v>
      </c>
      <c r="K28" s="10">
        <v>21</v>
      </c>
      <c r="L28" s="10">
        <v>243</v>
      </c>
      <c r="M28" s="10">
        <v>134</v>
      </c>
      <c r="N28" s="10">
        <v>3</v>
      </c>
      <c r="O28" s="10">
        <v>0</v>
      </c>
      <c r="P28" s="10">
        <v>2</v>
      </c>
      <c r="Q28" s="10">
        <v>10</v>
      </c>
      <c r="R28" s="10">
        <v>4</v>
      </c>
      <c r="S28" s="10">
        <v>4</v>
      </c>
      <c r="T28" s="10">
        <v>183</v>
      </c>
    </row>
    <row r="29" spans="2:20" ht="15.75" customHeight="1" x14ac:dyDescent="0.15">
      <c r="B29" s="116"/>
      <c r="C29" s="159"/>
      <c r="D29" s="33">
        <v>100</v>
      </c>
      <c r="E29" s="49">
        <v>12.9</v>
      </c>
      <c r="F29" s="35">
        <v>0</v>
      </c>
      <c r="G29" s="35">
        <v>4</v>
      </c>
      <c r="H29" s="35">
        <v>2.1</v>
      </c>
      <c r="I29" s="35">
        <v>22.2</v>
      </c>
      <c r="J29" s="35">
        <v>23.7</v>
      </c>
      <c r="K29" s="35">
        <v>3</v>
      </c>
      <c r="L29" s="35">
        <v>34.5</v>
      </c>
      <c r="M29" s="35">
        <v>19</v>
      </c>
      <c r="N29" s="35">
        <v>0.4</v>
      </c>
      <c r="O29" s="35">
        <v>0</v>
      </c>
      <c r="P29" s="35">
        <v>0.3</v>
      </c>
      <c r="Q29" s="35">
        <v>1.4</v>
      </c>
      <c r="R29" s="35">
        <v>0.6</v>
      </c>
      <c r="S29" s="35">
        <v>0.6</v>
      </c>
      <c r="T29" s="35">
        <v>26</v>
      </c>
    </row>
    <row r="30" spans="2:20" ht="15.75" customHeight="1" x14ac:dyDescent="0.15">
      <c r="B30" s="116"/>
      <c r="C30" s="158" t="s">
        <v>19</v>
      </c>
      <c r="D30" s="16">
        <v>931</v>
      </c>
      <c r="E30" s="46">
        <v>136</v>
      </c>
      <c r="F30" s="28">
        <v>9</v>
      </c>
      <c r="G30" s="28">
        <v>41</v>
      </c>
      <c r="H30" s="28">
        <v>33</v>
      </c>
      <c r="I30" s="28">
        <v>257</v>
      </c>
      <c r="J30" s="28">
        <v>257</v>
      </c>
      <c r="K30" s="28">
        <v>60</v>
      </c>
      <c r="L30" s="28">
        <v>415</v>
      </c>
      <c r="M30" s="28">
        <v>211</v>
      </c>
      <c r="N30" s="28">
        <v>2</v>
      </c>
      <c r="O30" s="28">
        <v>0</v>
      </c>
      <c r="P30" s="28">
        <v>3</v>
      </c>
      <c r="Q30" s="28">
        <v>12</v>
      </c>
      <c r="R30" s="28">
        <v>3</v>
      </c>
      <c r="S30" s="28">
        <v>7</v>
      </c>
      <c r="T30" s="28">
        <v>158</v>
      </c>
    </row>
    <row r="31" spans="2:20" ht="15.75" customHeight="1" x14ac:dyDescent="0.15">
      <c r="B31" s="116"/>
      <c r="C31" s="159"/>
      <c r="D31" s="33">
        <v>100</v>
      </c>
      <c r="E31" s="49">
        <v>14.6</v>
      </c>
      <c r="F31" s="35">
        <v>1</v>
      </c>
      <c r="G31" s="35">
        <v>4.4000000000000004</v>
      </c>
      <c r="H31" s="35">
        <v>3.5</v>
      </c>
      <c r="I31" s="35">
        <v>27.6</v>
      </c>
      <c r="J31" s="35">
        <v>27.6</v>
      </c>
      <c r="K31" s="35">
        <v>6.4</v>
      </c>
      <c r="L31" s="35">
        <v>44.6</v>
      </c>
      <c r="M31" s="35">
        <v>22.7</v>
      </c>
      <c r="N31" s="35">
        <v>0.2</v>
      </c>
      <c r="O31" s="35">
        <v>0</v>
      </c>
      <c r="P31" s="35">
        <v>0.3</v>
      </c>
      <c r="Q31" s="35">
        <v>1.3</v>
      </c>
      <c r="R31" s="35">
        <v>0.3</v>
      </c>
      <c r="S31" s="35">
        <v>0.8</v>
      </c>
      <c r="T31" s="35">
        <v>17</v>
      </c>
    </row>
    <row r="32" spans="2:20" ht="15.75" customHeight="1" x14ac:dyDescent="0.15">
      <c r="B32" s="116"/>
      <c r="C32" s="160" t="s">
        <v>20</v>
      </c>
      <c r="D32" s="16">
        <v>1455</v>
      </c>
      <c r="E32" s="46">
        <v>303</v>
      </c>
      <c r="F32" s="28">
        <v>7</v>
      </c>
      <c r="G32" s="28">
        <v>108</v>
      </c>
      <c r="H32" s="28">
        <v>60</v>
      </c>
      <c r="I32" s="28">
        <v>639</v>
      </c>
      <c r="J32" s="28">
        <v>431</v>
      </c>
      <c r="K32" s="28">
        <v>137</v>
      </c>
      <c r="L32" s="28">
        <v>505</v>
      </c>
      <c r="M32" s="28">
        <v>210</v>
      </c>
      <c r="N32" s="28">
        <v>3</v>
      </c>
      <c r="O32" s="28">
        <v>2</v>
      </c>
      <c r="P32" s="28">
        <v>9</v>
      </c>
      <c r="Q32" s="28">
        <v>68</v>
      </c>
      <c r="R32" s="28">
        <v>0</v>
      </c>
      <c r="S32" s="28">
        <v>8</v>
      </c>
      <c r="T32" s="28">
        <v>167</v>
      </c>
    </row>
    <row r="33" spans="2:20" ht="15.75" customHeight="1" x14ac:dyDescent="0.15">
      <c r="B33" s="116"/>
      <c r="C33" s="160"/>
      <c r="D33" s="33">
        <v>100</v>
      </c>
      <c r="E33" s="49">
        <v>20.8</v>
      </c>
      <c r="F33" s="35">
        <v>0.5</v>
      </c>
      <c r="G33" s="35">
        <v>7.4</v>
      </c>
      <c r="H33" s="35">
        <v>4.0999999999999996</v>
      </c>
      <c r="I33" s="35">
        <v>43.9</v>
      </c>
      <c r="J33" s="35">
        <v>29.6</v>
      </c>
      <c r="K33" s="35">
        <v>9.4</v>
      </c>
      <c r="L33" s="35">
        <v>34.700000000000003</v>
      </c>
      <c r="M33" s="35">
        <v>14.4</v>
      </c>
      <c r="N33" s="35">
        <v>0.2</v>
      </c>
      <c r="O33" s="35">
        <v>0.1</v>
      </c>
      <c r="P33" s="35">
        <v>0.6</v>
      </c>
      <c r="Q33" s="35">
        <v>4.7</v>
      </c>
      <c r="R33" s="35">
        <v>0</v>
      </c>
      <c r="S33" s="35">
        <v>0.5</v>
      </c>
      <c r="T33" s="35">
        <v>11.5</v>
      </c>
    </row>
    <row r="34" spans="2:20" ht="15.75" customHeight="1" x14ac:dyDescent="0.15">
      <c r="B34" s="116"/>
      <c r="C34" s="158" t="s">
        <v>21</v>
      </c>
      <c r="D34" s="16">
        <v>1102</v>
      </c>
      <c r="E34" s="46">
        <v>254</v>
      </c>
      <c r="F34" s="28">
        <v>14</v>
      </c>
      <c r="G34" s="28">
        <v>96</v>
      </c>
      <c r="H34" s="28">
        <v>57</v>
      </c>
      <c r="I34" s="28">
        <v>468</v>
      </c>
      <c r="J34" s="28">
        <v>346</v>
      </c>
      <c r="K34" s="28">
        <v>181</v>
      </c>
      <c r="L34" s="28">
        <v>565</v>
      </c>
      <c r="M34" s="28">
        <v>199</v>
      </c>
      <c r="N34" s="28">
        <v>2</v>
      </c>
      <c r="O34" s="28">
        <v>0</v>
      </c>
      <c r="P34" s="28">
        <v>14</v>
      </c>
      <c r="Q34" s="28">
        <v>56</v>
      </c>
      <c r="R34" s="28">
        <v>1</v>
      </c>
      <c r="S34" s="28">
        <v>7</v>
      </c>
      <c r="T34" s="28">
        <v>92</v>
      </c>
    </row>
    <row r="35" spans="2:20" ht="15.75" customHeight="1" x14ac:dyDescent="0.15">
      <c r="B35" s="116"/>
      <c r="C35" s="160"/>
      <c r="D35" s="33">
        <v>100</v>
      </c>
      <c r="E35" s="49">
        <v>23</v>
      </c>
      <c r="F35" s="35">
        <v>1.3</v>
      </c>
      <c r="G35" s="35">
        <v>8.6999999999999993</v>
      </c>
      <c r="H35" s="35">
        <v>5.2</v>
      </c>
      <c r="I35" s="35">
        <v>42.5</v>
      </c>
      <c r="J35" s="35">
        <v>31.4</v>
      </c>
      <c r="K35" s="35">
        <v>16.399999999999999</v>
      </c>
      <c r="L35" s="35">
        <v>51.3</v>
      </c>
      <c r="M35" s="35">
        <v>18.100000000000001</v>
      </c>
      <c r="N35" s="35">
        <v>0.2</v>
      </c>
      <c r="O35" s="35">
        <v>0</v>
      </c>
      <c r="P35" s="35">
        <v>1.3</v>
      </c>
      <c r="Q35" s="35">
        <v>5.0999999999999996</v>
      </c>
      <c r="R35" s="35">
        <v>0.1</v>
      </c>
      <c r="S35" s="35">
        <v>0.6</v>
      </c>
      <c r="T35" s="35">
        <v>8.3000000000000007</v>
      </c>
    </row>
    <row r="36" spans="2:20" ht="15.75" customHeight="1" x14ac:dyDescent="0.15">
      <c r="B36" s="116"/>
      <c r="C36" s="158" t="s">
        <v>22</v>
      </c>
      <c r="D36" s="16">
        <v>564</v>
      </c>
      <c r="E36" s="46">
        <v>122</v>
      </c>
      <c r="F36" s="28">
        <v>12</v>
      </c>
      <c r="G36" s="28">
        <v>68</v>
      </c>
      <c r="H36" s="28">
        <v>29</v>
      </c>
      <c r="I36" s="28">
        <v>226</v>
      </c>
      <c r="J36" s="28">
        <v>172</v>
      </c>
      <c r="K36" s="28">
        <v>122</v>
      </c>
      <c r="L36" s="28">
        <v>342</v>
      </c>
      <c r="M36" s="28">
        <v>106</v>
      </c>
      <c r="N36" s="28">
        <v>1</v>
      </c>
      <c r="O36" s="28">
        <v>3</v>
      </c>
      <c r="P36" s="28">
        <v>10</v>
      </c>
      <c r="Q36" s="28">
        <v>30</v>
      </c>
      <c r="R36" s="28">
        <v>2</v>
      </c>
      <c r="S36" s="28">
        <v>10</v>
      </c>
      <c r="T36" s="28">
        <v>51</v>
      </c>
    </row>
    <row r="37" spans="2:20" ht="15.75" customHeight="1" x14ac:dyDescent="0.15">
      <c r="B37" s="116"/>
      <c r="C37" s="159"/>
      <c r="D37" s="33">
        <v>100</v>
      </c>
      <c r="E37" s="49">
        <v>21.6</v>
      </c>
      <c r="F37" s="35">
        <v>2.1</v>
      </c>
      <c r="G37" s="35">
        <v>12.1</v>
      </c>
      <c r="H37" s="35">
        <v>5.0999999999999996</v>
      </c>
      <c r="I37" s="35">
        <v>40.1</v>
      </c>
      <c r="J37" s="35">
        <v>30.5</v>
      </c>
      <c r="K37" s="35">
        <v>21.6</v>
      </c>
      <c r="L37" s="35">
        <v>60.6</v>
      </c>
      <c r="M37" s="35">
        <v>18.8</v>
      </c>
      <c r="N37" s="35">
        <v>0.2</v>
      </c>
      <c r="O37" s="35">
        <v>0.5</v>
      </c>
      <c r="P37" s="35">
        <v>1.8</v>
      </c>
      <c r="Q37" s="35">
        <v>5.3</v>
      </c>
      <c r="R37" s="35">
        <v>0.4</v>
      </c>
      <c r="S37" s="35">
        <v>1.8</v>
      </c>
      <c r="T37" s="35">
        <v>9</v>
      </c>
    </row>
    <row r="38" spans="2:20" ht="15.75" customHeight="1" x14ac:dyDescent="0.15">
      <c r="B38" s="116"/>
      <c r="C38" s="158" t="s">
        <v>23</v>
      </c>
      <c r="D38" s="16">
        <v>345</v>
      </c>
      <c r="E38" s="46">
        <v>95</v>
      </c>
      <c r="F38" s="28">
        <v>11</v>
      </c>
      <c r="G38" s="28">
        <v>53</v>
      </c>
      <c r="H38" s="28">
        <v>18</v>
      </c>
      <c r="I38" s="28">
        <v>115</v>
      </c>
      <c r="J38" s="28">
        <v>101</v>
      </c>
      <c r="K38" s="28">
        <v>97</v>
      </c>
      <c r="L38" s="28">
        <v>237</v>
      </c>
      <c r="M38" s="28">
        <v>64</v>
      </c>
      <c r="N38" s="28">
        <v>1</v>
      </c>
      <c r="O38" s="28">
        <v>2</v>
      </c>
      <c r="P38" s="28">
        <v>5</v>
      </c>
      <c r="Q38" s="28">
        <v>30</v>
      </c>
      <c r="R38" s="28">
        <v>0</v>
      </c>
      <c r="S38" s="28">
        <v>2</v>
      </c>
      <c r="T38" s="28">
        <v>52</v>
      </c>
    </row>
    <row r="39" spans="2:20" ht="15.75" customHeight="1" x14ac:dyDescent="0.15">
      <c r="B39" s="116"/>
      <c r="C39" s="159"/>
      <c r="D39" s="33">
        <v>100</v>
      </c>
      <c r="E39" s="49">
        <v>27.5</v>
      </c>
      <c r="F39" s="35">
        <v>3.2</v>
      </c>
      <c r="G39" s="35">
        <v>15.4</v>
      </c>
      <c r="H39" s="35">
        <v>5.2</v>
      </c>
      <c r="I39" s="35">
        <v>33.299999999999997</v>
      </c>
      <c r="J39" s="35">
        <v>29.3</v>
      </c>
      <c r="K39" s="35">
        <v>28.1</v>
      </c>
      <c r="L39" s="35">
        <v>68.7</v>
      </c>
      <c r="M39" s="35">
        <v>18.600000000000001</v>
      </c>
      <c r="N39" s="35">
        <v>0.3</v>
      </c>
      <c r="O39" s="35">
        <v>0.6</v>
      </c>
      <c r="P39" s="35">
        <v>1.4</v>
      </c>
      <c r="Q39" s="35">
        <v>8.6999999999999993</v>
      </c>
      <c r="R39" s="35">
        <v>0</v>
      </c>
      <c r="S39" s="35">
        <v>0.6</v>
      </c>
      <c r="T39" s="35">
        <v>15.1</v>
      </c>
    </row>
    <row r="40" spans="2:20" ht="15.75" customHeight="1" x14ac:dyDescent="0.15">
      <c r="B40" s="116"/>
      <c r="C40" s="160" t="s">
        <v>24</v>
      </c>
      <c r="D40" s="16">
        <v>145</v>
      </c>
      <c r="E40" s="46">
        <v>34</v>
      </c>
      <c r="F40" s="28">
        <v>5</v>
      </c>
      <c r="G40" s="28">
        <v>26</v>
      </c>
      <c r="H40" s="28">
        <v>12</v>
      </c>
      <c r="I40" s="28">
        <v>39</v>
      </c>
      <c r="J40" s="28">
        <v>34</v>
      </c>
      <c r="K40" s="28">
        <v>30</v>
      </c>
      <c r="L40" s="28">
        <v>90</v>
      </c>
      <c r="M40" s="28">
        <v>36</v>
      </c>
      <c r="N40" s="28">
        <v>1</v>
      </c>
      <c r="O40" s="28">
        <v>0</v>
      </c>
      <c r="P40" s="28">
        <v>1</v>
      </c>
      <c r="Q40" s="28">
        <v>12</v>
      </c>
      <c r="R40" s="28">
        <v>0</v>
      </c>
      <c r="S40" s="28">
        <v>2</v>
      </c>
      <c r="T40" s="28">
        <v>28</v>
      </c>
    </row>
    <row r="41" spans="2:20" ht="15.75" customHeight="1" x14ac:dyDescent="0.15">
      <c r="B41" s="118"/>
      <c r="C41" s="161"/>
      <c r="D41" s="18">
        <v>100</v>
      </c>
      <c r="E41" s="68">
        <v>23.4</v>
      </c>
      <c r="F41" s="11">
        <v>3.4</v>
      </c>
      <c r="G41" s="11">
        <v>17.899999999999999</v>
      </c>
      <c r="H41" s="11">
        <v>8.3000000000000007</v>
      </c>
      <c r="I41" s="11">
        <v>26.9</v>
      </c>
      <c r="J41" s="11">
        <v>23.4</v>
      </c>
      <c r="K41" s="11">
        <v>20.7</v>
      </c>
      <c r="L41" s="11">
        <v>62.1</v>
      </c>
      <c r="M41" s="11">
        <v>24.8</v>
      </c>
      <c r="N41" s="11">
        <v>0.7</v>
      </c>
      <c r="O41" s="11">
        <v>0</v>
      </c>
      <c r="P41" s="11">
        <v>0.7</v>
      </c>
      <c r="Q41" s="11">
        <v>8.3000000000000007</v>
      </c>
      <c r="R41" s="11">
        <v>0</v>
      </c>
      <c r="S41" s="11">
        <v>1.4</v>
      </c>
      <c r="T41" s="11">
        <v>19.3</v>
      </c>
    </row>
    <row r="42" spans="2:20" ht="15.75" customHeight="1" x14ac:dyDescent="0.15">
      <c r="B42" s="117" t="s">
        <v>854</v>
      </c>
      <c r="C42" s="115" t="s">
        <v>855</v>
      </c>
      <c r="D42" s="17">
        <v>643</v>
      </c>
      <c r="E42" s="69">
        <v>100</v>
      </c>
      <c r="F42" s="10">
        <v>8</v>
      </c>
      <c r="G42" s="10">
        <v>43</v>
      </c>
      <c r="H42" s="10">
        <v>22</v>
      </c>
      <c r="I42" s="10">
        <v>204</v>
      </c>
      <c r="J42" s="10">
        <v>167</v>
      </c>
      <c r="K42" s="10">
        <v>43</v>
      </c>
      <c r="L42" s="10">
        <v>314</v>
      </c>
      <c r="M42" s="10">
        <v>139</v>
      </c>
      <c r="N42" s="10">
        <v>4</v>
      </c>
      <c r="O42" s="10">
        <v>1</v>
      </c>
      <c r="P42" s="10">
        <v>2</v>
      </c>
      <c r="Q42" s="10">
        <v>16</v>
      </c>
      <c r="R42" s="10">
        <v>3</v>
      </c>
      <c r="S42" s="10">
        <v>3</v>
      </c>
      <c r="T42" s="10">
        <v>106</v>
      </c>
    </row>
    <row r="43" spans="2:20" ht="15.75" customHeight="1" x14ac:dyDescent="0.15">
      <c r="B43" s="116"/>
      <c r="C43" s="159"/>
      <c r="D43" s="33">
        <v>100</v>
      </c>
      <c r="E43" s="49">
        <v>15.6</v>
      </c>
      <c r="F43" s="35">
        <v>1.2</v>
      </c>
      <c r="G43" s="35">
        <v>6.7</v>
      </c>
      <c r="H43" s="35">
        <v>3.4</v>
      </c>
      <c r="I43" s="35">
        <v>31.7</v>
      </c>
      <c r="J43" s="35">
        <v>26</v>
      </c>
      <c r="K43" s="35">
        <v>6.7</v>
      </c>
      <c r="L43" s="35">
        <v>48.8</v>
      </c>
      <c r="M43" s="35">
        <v>21.6</v>
      </c>
      <c r="N43" s="35">
        <v>0.6</v>
      </c>
      <c r="O43" s="35">
        <v>0.2</v>
      </c>
      <c r="P43" s="35">
        <v>0.3</v>
      </c>
      <c r="Q43" s="35">
        <v>2.5</v>
      </c>
      <c r="R43" s="35">
        <v>0.5</v>
      </c>
      <c r="S43" s="35">
        <v>0.5</v>
      </c>
      <c r="T43" s="35">
        <v>16.5</v>
      </c>
    </row>
    <row r="44" spans="2:20" ht="15.75" customHeight="1" x14ac:dyDescent="0.15">
      <c r="B44" s="116"/>
      <c r="C44" s="167" t="s">
        <v>181</v>
      </c>
      <c r="D44" s="16">
        <v>2565</v>
      </c>
      <c r="E44" s="46">
        <v>497</v>
      </c>
      <c r="F44" s="28">
        <v>21</v>
      </c>
      <c r="G44" s="28">
        <v>241</v>
      </c>
      <c r="H44" s="28">
        <v>75</v>
      </c>
      <c r="I44" s="28">
        <v>959</v>
      </c>
      <c r="J44" s="28">
        <v>847</v>
      </c>
      <c r="K44" s="28">
        <v>277</v>
      </c>
      <c r="L44" s="28">
        <v>1230</v>
      </c>
      <c r="M44" s="28">
        <v>494</v>
      </c>
      <c r="N44" s="28">
        <v>6</v>
      </c>
      <c r="O44" s="28">
        <v>1</v>
      </c>
      <c r="P44" s="28">
        <v>19</v>
      </c>
      <c r="Q44" s="28">
        <v>94</v>
      </c>
      <c r="R44" s="28">
        <v>5</v>
      </c>
      <c r="S44" s="28">
        <v>16</v>
      </c>
      <c r="T44" s="28">
        <v>307</v>
      </c>
    </row>
    <row r="45" spans="2:20" ht="15.75" customHeight="1" x14ac:dyDescent="0.15">
      <c r="B45" s="116"/>
      <c r="C45" s="168"/>
      <c r="D45" s="33">
        <v>100</v>
      </c>
      <c r="E45" s="49">
        <v>19.399999999999999</v>
      </c>
      <c r="F45" s="35">
        <v>0.8</v>
      </c>
      <c r="G45" s="35">
        <v>9.4</v>
      </c>
      <c r="H45" s="35">
        <v>2.9</v>
      </c>
      <c r="I45" s="35">
        <v>37.4</v>
      </c>
      <c r="J45" s="35">
        <v>33</v>
      </c>
      <c r="K45" s="35">
        <v>10.8</v>
      </c>
      <c r="L45" s="35">
        <v>48</v>
      </c>
      <c r="M45" s="35">
        <v>19.3</v>
      </c>
      <c r="N45" s="35">
        <v>0.2</v>
      </c>
      <c r="O45" s="35">
        <v>0</v>
      </c>
      <c r="P45" s="35">
        <v>0.7</v>
      </c>
      <c r="Q45" s="35">
        <v>3.7</v>
      </c>
      <c r="R45" s="35">
        <v>0.2</v>
      </c>
      <c r="S45" s="35">
        <v>0.6</v>
      </c>
      <c r="T45" s="35">
        <v>12</v>
      </c>
    </row>
    <row r="46" spans="2:20" ht="15.75" customHeight="1" x14ac:dyDescent="0.15">
      <c r="B46" s="116"/>
      <c r="C46" s="169" t="s">
        <v>852</v>
      </c>
      <c r="D46" s="16">
        <v>515</v>
      </c>
      <c r="E46" s="46">
        <v>114</v>
      </c>
      <c r="F46" s="28">
        <v>6</v>
      </c>
      <c r="G46" s="28">
        <v>32</v>
      </c>
      <c r="H46" s="28">
        <v>45</v>
      </c>
      <c r="I46" s="28">
        <v>184</v>
      </c>
      <c r="J46" s="28">
        <v>134</v>
      </c>
      <c r="K46" s="28">
        <v>65</v>
      </c>
      <c r="L46" s="28">
        <v>215</v>
      </c>
      <c r="M46" s="28">
        <v>84</v>
      </c>
      <c r="N46" s="28">
        <v>1</v>
      </c>
      <c r="O46" s="28">
        <v>3</v>
      </c>
      <c r="P46" s="28">
        <v>7</v>
      </c>
      <c r="Q46" s="28">
        <v>15</v>
      </c>
      <c r="R46" s="28">
        <v>0</v>
      </c>
      <c r="S46" s="28">
        <v>5</v>
      </c>
      <c r="T46" s="28">
        <v>74</v>
      </c>
    </row>
    <row r="47" spans="2:20" ht="15.75" customHeight="1" x14ac:dyDescent="0.15">
      <c r="B47" s="116"/>
      <c r="C47" s="169"/>
      <c r="D47" s="33">
        <v>100</v>
      </c>
      <c r="E47" s="49">
        <v>22.1</v>
      </c>
      <c r="F47" s="35">
        <v>1.2</v>
      </c>
      <c r="G47" s="35">
        <v>6.2</v>
      </c>
      <c r="H47" s="35">
        <v>8.6999999999999993</v>
      </c>
      <c r="I47" s="35">
        <v>35.700000000000003</v>
      </c>
      <c r="J47" s="35">
        <v>26</v>
      </c>
      <c r="K47" s="35">
        <v>12.6</v>
      </c>
      <c r="L47" s="35">
        <v>41.7</v>
      </c>
      <c r="M47" s="35">
        <v>16.3</v>
      </c>
      <c r="N47" s="35">
        <v>0.2</v>
      </c>
      <c r="O47" s="35">
        <v>0.6</v>
      </c>
      <c r="P47" s="35">
        <v>1.4</v>
      </c>
      <c r="Q47" s="35">
        <v>2.9</v>
      </c>
      <c r="R47" s="35">
        <v>0</v>
      </c>
      <c r="S47" s="35">
        <v>1</v>
      </c>
      <c r="T47" s="35">
        <v>14.4</v>
      </c>
    </row>
    <row r="48" spans="2:20" ht="15.75" customHeight="1" x14ac:dyDescent="0.15">
      <c r="B48" s="116"/>
      <c r="C48" s="158" t="s">
        <v>43</v>
      </c>
      <c r="D48" s="16">
        <v>926</v>
      </c>
      <c r="E48" s="46">
        <v>210</v>
      </c>
      <c r="F48" s="28">
        <v>14</v>
      </c>
      <c r="G48" s="28">
        <v>65</v>
      </c>
      <c r="H48" s="28">
        <v>41</v>
      </c>
      <c r="I48" s="28">
        <v>363</v>
      </c>
      <c r="J48" s="28">
        <v>213</v>
      </c>
      <c r="K48" s="28">
        <v>179</v>
      </c>
      <c r="L48" s="28">
        <v>378</v>
      </c>
      <c r="M48" s="28">
        <v>136</v>
      </c>
      <c r="N48" s="28">
        <v>0</v>
      </c>
      <c r="O48" s="28">
        <v>2</v>
      </c>
      <c r="P48" s="28">
        <v>5</v>
      </c>
      <c r="Q48" s="28">
        <v>63</v>
      </c>
      <c r="R48" s="28">
        <v>0</v>
      </c>
      <c r="S48" s="28">
        <v>11</v>
      </c>
      <c r="T48" s="28">
        <v>155</v>
      </c>
    </row>
    <row r="49" spans="2:20" ht="15.75" customHeight="1" x14ac:dyDescent="0.15">
      <c r="B49" s="116"/>
      <c r="C49" s="160"/>
      <c r="D49" s="33">
        <v>100</v>
      </c>
      <c r="E49" s="49">
        <v>22.7</v>
      </c>
      <c r="F49" s="35">
        <v>1.5</v>
      </c>
      <c r="G49" s="35">
        <v>7</v>
      </c>
      <c r="H49" s="35">
        <v>4.4000000000000004</v>
      </c>
      <c r="I49" s="35">
        <v>39.200000000000003</v>
      </c>
      <c r="J49" s="35">
        <v>23</v>
      </c>
      <c r="K49" s="35">
        <v>19.3</v>
      </c>
      <c r="L49" s="35">
        <v>40.799999999999997</v>
      </c>
      <c r="M49" s="35">
        <v>14.7</v>
      </c>
      <c r="N49" s="35">
        <v>0</v>
      </c>
      <c r="O49" s="35">
        <v>0.2</v>
      </c>
      <c r="P49" s="35">
        <v>0.5</v>
      </c>
      <c r="Q49" s="35">
        <v>6.8</v>
      </c>
      <c r="R49" s="35">
        <v>0</v>
      </c>
      <c r="S49" s="35">
        <v>1.2</v>
      </c>
      <c r="T49" s="35">
        <v>16.7</v>
      </c>
    </row>
    <row r="50" spans="2:20" ht="15.75" customHeight="1" x14ac:dyDescent="0.15">
      <c r="B50" s="116"/>
      <c r="C50" s="158" t="s">
        <v>44</v>
      </c>
      <c r="D50" s="16">
        <v>261</v>
      </c>
      <c r="E50" s="46">
        <v>44</v>
      </c>
      <c r="F50" s="28">
        <v>2</v>
      </c>
      <c r="G50" s="28">
        <v>13</v>
      </c>
      <c r="H50" s="28">
        <v>22</v>
      </c>
      <c r="I50" s="28">
        <v>74</v>
      </c>
      <c r="J50" s="28">
        <v>54</v>
      </c>
      <c r="K50" s="28">
        <v>38</v>
      </c>
      <c r="L50" s="28">
        <v>104</v>
      </c>
      <c r="M50" s="28">
        <v>27</v>
      </c>
      <c r="N50" s="28">
        <v>1</v>
      </c>
      <c r="O50" s="28">
        <v>0</v>
      </c>
      <c r="P50" s="28">
        <v>7</v>
      </c>
      <c r="Q50" s="28">
        <v>16</v>
      </c>
      <c r="R50" s="28">
        <v>0</v>
      </c>
      <c r="S50" s="28">
        <v>0</v>
      </c>
      <c r="T50" s="28">
        <v>50</v>
      </c>
    </row>
    <row r="51" spans="2:20" ht="15.75" customHeight="1" x14ac:dyDescent="0.15">
      <c r="B51" s="118"/>
      <c r="C51" s="161"/>
      <c r="D51" s="18">
        <v>100</v>
      </c>
      <c r="E51" s="68">
        <v>16.899999999999999</v>
      </c>
      <c r="F51" s="11">
        <v>0.8</v>
      </c>
      <c r="G51" s="11">
        <v>5</v>
      </c>
      <c r="H51" s="11">
        <v>8.4</v>
      </c>
      <c r="I51" s="11">
        <v>28.4</v>
      </c>
      <c r="J51" s="11">
        <v>20.7</v>
      </c>
      <c r="K51" s="11">
        <v>14.6</v>
      </c>
      <c r="L51" s="11">
        <v>39.799999999999997</v>
      </c>
      <c r="M51" s="11">
        <v>10.3</v>
      </c>
      <c r="N51" s="11">
        <v>0.4</v>
      </c>
      <c r="O51" s="11">
        <v>0</v>
      </c>
      <c r="P51" s="11">
        <v>2.7</v>
      </c>
      <c r="Q51" s="11">
        <v>6.1</v>
      </c>
      <c r="R51" s="11">
        <v>0</v>
      </c>
      <c r="S51" s="11">
        <v>0</v>
      </c>
      <c r="T51" s="11">
        <v>19.2</v>
      </c>
    </row>
  </sheetData>
  <mergeCells count="26">
    <mergeCell ref="B42:B51"/>
    <mergeCell ref="C42:C43"/>
    <mergeCell ref="C44:C45"/>
    <mergeCell ref="C46:C47"/>
    <mergeCell ref="C48:C49"/>
    <mergeCell ref="C50:C51"/>
    <mergeCell ref="B28:B41"/>
    <mergeCell ref="C28:C29"/>
    <mergeCell ref="C30:C31"/>
    <mergeCell ref="C32:C33"/>
    <mergeCell ref="C34:C35"/>
    <mergeCell ref="C36:C37"/>
    <mergeCell ref="C38:C39"/>
    <mergeCell ref="C40:C41"/>
    <mergeCell ref="B8:C9"/>
    <mergeCell ref="B10:B13"/>
    <mergeCell ref="C10:C11"/>
    <mergeCell ref="C12:C13"/>
    <mergeCell ref="B14:B27"/>
    <mergeCell ref="C14:C15"/>
    <mergeCell ref="C16:C17"/>
    <mergeCell ref="C18:C19"/>
    <mergeCell ref="C20:C21"/>
    <mergeCell ref="C22:C23"/>
    <mergeCell ref="C24:C25"/>
    <mergeCell ref="C26:C27"/>
  </mergeCells>
  <phoneticPr fontId="2"/>
  <conditionalFormatting sqref="E9:T9">
    <cfRule type="top10" dxfId="76" priority="47" rank="1"/>
  </conditionalFormatting>
  <conditionalFormatting sqref="E51:T51">
    <cfRule type="top10" dxfId="75" priority="26" rank="1"/>
  </conditionalFormatting>
  <conditionalFormatting sqref="E11:T11">
    <cfRule type="top10" dxfId="74" priority="25" rank="1"/>
  </conditionalFormatting>
  <conditionalFormatting sqref="E13:T13">
    <cfRule type="top10" dxfId="73" priority="24" rank="1"/>
  </conditionalFormatting>
  <conditionalFormatting sqref="E15:T15">
    <cfRule type="top10" dxfId="72" priority="23" rank="1"/>
  </conditionalFormatting>
  <conditionalFormatting sqref="E17:T17">
    <cfRule type="top10" dxfId="71" priority="17" rank="1"/>
  </conditionalFormatting>
  <conditionalFormatting sqref="E19:T19">
    <cfRule type="top10" dxfId="70" priority="16" rank="1"/>
  </conditionalFormatting>
  <conditionalFormatting sqref="E21:T21">
    <cfRule type="top10" dxfId="69" priority="15" rank="1"/>
  </conditionalFormatting>
  <conditionalFormatting sqref="E23:T23">
    <cfRule type="top10" dxfId="68" priority="14" rank="1"/>
  </conditionalFormatting>
  <conditionalFormatting sqref="E25:T25">
    <cfRule type="top10" dxfId="67" priority="13" rank="1"/>
  </conditionalFormatting>
  <conditionalFormatting sqref="E27:T27">
    <cfRule type="top10" dxfId="66" priority="12" rank="1"/>
  </conditionalFormatting>
  <conditionalFormatting sqref="E29:T29">
    <cfRule type="top10" dxfId="65" priority="11" rank="1"/>
  </conditionalFormatting>
  <conditionalFormatting sqref="E31:T31">
    <cfRule type="top10" dxfId="64" priority="10" rank="1"/>
  </conditionalFormatting>
  <conditionalFormatting sqref="E33:T33">
    <cfRule type="top10" dxfId="63" priority="9" rank="1"/>
  </conditionalFormatting>
  <conditionalFormatting sqref="E35:T35">
    <cfRule type="top10" dxfId="62" priority="8" rank="1"/>
  </conditionalFormatting>
  <conditionalFormatting sqref="E37:T37">
    <cfRule type="top10" dxfId="61" priority="7" rank="1"/>
  </conditionalFormatting>
  <conditionalFormatting sqref="E39:T39">
    <cfRule type="top10" dxfId="60" priority="6" rank="1"/>
  </conditionalFormatting>
  <conditionalFormatting sqref="E41:T41">
    <cfRule type="top10" dxfId="59" priority="5" rank="1"/>
  </conditionalFormatting>
  <conditionalFormatting sqref="E43:T43">
    <cfRule type="top10" dxfId="58" priority="4" rank="1"/>
  </conditionalFormatting>
  <conditionalFormatting sqref="E45:T45">
    <cfRule type="top10" dxfId="57" priority="3" rank="1"/>
  </conditionalFormatting>
  <conditionalFormatting sqref="E47:T47">
    <cfRule type="top10" dxfId="56" priority="2" rank="1"/>
  </conditionalFormatting>
  <conditionalFormatting sqref="E49:T49">
    <cfRule type="top10" dxfId="55" priority="1" rank="1"/>
  </conditionalFormatting>
  <pageMargins left="0.7" right="0.7" top="0.75" bottom="0.75" header="0.3" footer="0.3"/>
  <pageSetup paperSize="9" scale="59" orientation="landscape" r:id="rId1"/>
  <headerFooter>
    <oddFooter>&amp;C&amp;P</oddFooter>
  </headerFooter>
</worksheet>
</file>

<file path=xl/worksheets/sheet2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7"/>
  <sheetViews>
    <sheetView showGridLines="0" zoomScaleNormal="100" workbookViewId="0"/>
  </sheetViews>
  <sheetFormatPr defaultColWidth="8.625" defaultRowHeight="15.75" customHeight="1" x14ac:dyDescent="0.15"/>
  <cols>
    <col min="1" max="2" width="5.625" style="1" customWidth="1"/>
    <col min="3" max="3" width="20.625" style="1" customWidth="1"/>
    <col min="4" max="16384" width="8.625" style="1"/>
  </cols>
  <sheetData>
    <row r="2" spans="2:15" ht="15.75" customHeight="1" x14ac:dyDescent="0.15">
      <c r="B2" s="1" t="s">
        <v>1093</v>
      </c>
    </row>
    <row r="3" spans="2:15" ht="15.75" customHeight="1" x14ac:dyDescent="0.15">
      <c r="B3" s="1" t="s">
        <v>1302</v>
      </c>
    </row>
    <row r="4" spans="2:15" ht="15.75" customHeight="1" x14ac:dyDescent="0.15">
      <c r="B4" s="1" t="s">
        <v>1303</v>
      </c>
    </row>
    <row r="6" spans="2:15" ht="4.5" customHeight="1" x14ac:dyDescent="0.15">
      <c r="B6" s="12"/>
      <c r="C6" s="6"/>
      <c r="D6" s="15"/>
      <c r="E6" s="73"/>
      <c r="F6" s="13"/>
      <c r="G6" s="13"/>
      <c r="H6" s="13"/>
      <c r="I6" s="13"/>
      <c r="J6" s="13"/>
      <c r="K6" s="13"/>
      <c r="L6" s="13"/>
      <c r="M6" s="13"/>
      <c r="N6" s="13"/>
      <c r="O6" s="13"/>
    </row>
    <row r="7" spans="2:15" s="2" customFormat="1" ht="118.5" customHeight="1" thickBot="1" x14ac:dyDescent="0.2">
      <c r="B7" s="25"/>
      <c r="C7" s="5" t="s">
        <v>427</v>
      </c>
      <c r="D7" s="19" t="s">
        <v>52</v>
      </c>
      <c r="E7" s="22" t="s">
        <v>355</v>
      </c>
      <c r="F7" s="23" t="s">
        <v>356</v>
      </c>
      <c r="G7" s="23" t="s">
        <v>357</v>
      </c>
      <c r="H7" s="23" t="s">
        <v>12</v>
      </c>
      <c r="I7" s="23" t="s">
        <v>358</v>
      </c>
      <c r="J7" s="23" t="s">
        <v>359</v>
      </c>
      <c r="K7" s="23" t="s">
        <v>13</v>
      </c>
      <c r="L7" s="23" t="s">
        <v>360</v>
      </c>
      <c r="M7" s="23" t="s">
        <v>361</v>
      </c>
      <c r="N7" s="23" t="s">
        <v>362</v>
      </c>
      <c r="O7" s="23" t="s">
        <v>53</v>
      </c>
    </row>
    <row r="8" spans="2:15" ht="15.75" customHeight="1" thickTop="1" x14ac:dyDescent="0.15">
      <c r="B8" s="108" t="s">
        <v>1270</v>
      </c>
      <c r="C8" s="109"/>
      <c r="D8" s="16">
        <v>27166</v>
      </c>
      <c r="E8" s="46">
        <v>18636</v>
      </c>
      <c r="F8" s="28">
        <v>11191</v>
      </c>
      <c r="G8" s="28">
        <v>3407</v>
      </c>
      <c r="H8" s="28">
        <v>12532</v>
      </c>
      <c r="I8" s="28">
        <v>11136</v>
      </c>
      <c r="J8" s="28">
        <v>13120</v>
      </c>
      <c r="K8" s="28">
        <v>2667</v>
      </c>
      <c r="L8" s="28">
        <v>6085</v>
      </c>
      <c r="M8" s="28">
        <v>6480</v>
      </c>
      <c r="N8" s="28">
        <v>1594</v>
      </c>
      <c r="O8" s="28">
        <v>1779</v>
      </c>
    </row>
    <row r="9" spans="2:15" ht="15.75" customHeight="1" x14ac:dyDescent="0.15">
      <c r="B9" s="110"/>
      <c r="C9" s="111"/>
      <c r="D9" s="18">
        <v>100</v>
      </c>
      <c r="E9" s="68">
        <v>68.599999999999994</v>
      </c>
      <c r="F9" s="11">
        <v>41.2</v>
      </c>
      <c r="G9" s="11">
        <v>12.5</v>
      </c>
      <c r="H9" s="11">
        <v>46.1</v>
      </c>
      <c r="I9" s="11">
        <v>41</v>
      </c>
      <c r="J9" s="11">
        <v>48.3</v>
      </c>
      <c r="K9" s="11">
        <v>9.8000000000000007</v>
      </c>
      <c r="L9" s="11">
        <v>22.4</v>
      </c>
      <c r="M9" s="11">
        <v>23.9</v>
      </c>
      <c r="N9" s="11">
        <v>5.9</v>
      </c>
      <c r="O9" s="11">
        <v>6.5</v>
      </c>
    </row>
    <row r="10" spans="2:15" ht="15.75" customHeight="1" x14ac:dyDescent="0.15">
      <c r="B10" s="117" t="s">
        <v>1265</v>
      </c>
      <c r="C10" s="115" t="s">
        <v>1266</v>
      </c>
      <c r="D10" s="17">
        <v>1358</v>
      </c>
      <c r="E10" s="69">
        <v>909</v>
      </c>
      <c r="F10" s="10">
        <v>378</v>
      </c>
      <c r="G10" s="10">
        <v>32</v>
      </c>
      <c r="H10" s="10">
        <v>806</v>
      </c>
      <c r="I10" s="10">
        <v>637</v>
      </c>
      <c r="J10" s="10">
        <v>537</v>
      </c>
      <c r="K10" s="10">
        <v>88</v>
      </c>
      <c r="L10" s="10">
        <v>187</v>
      </c>
      <c r="M10" s="10">
        <v>330</v>
      </c>
      <c r="N10" s="10">
        <v>170</v>
      </c>
      <c r="O10" s="10">
        <v>55</v>
      </c>
    </row>
    <row r="11" spans="2:15" ht="15.75" customHeight="1" x14ac:dyDescent="0.15">
      <c r="B11" s="116"/>
      <c r="C11" s="159"/>
      <c r="D11" s="33">
        <v>100</v>
      </c>
      <c r="E11" s="49">
        <v>66.900000000000006</v>
      </c>
      <c r="F11" s="35">
        <v>27.8</v>
      </c>
      <c r="G11" s="35">
        <v>2.4</v>
      </c>
      <c r="H11" s="35">
        <v>59.4</v>
      </c>
      <c r="I11" s="35">
        <v>46.9</v>
      </c>
      <c r="J11" s="35">
        <v>39.5</v>
      </c>
      <c r="K11" s="35">
        <v>6.5</v>
      </c>
      <c r="L11" s="35">
        <v>13.8</v>
      </c>
      <c r="M11" s="35">
        <v>24.3</v>
      </c>
      <c r="N11" s="35">
        <v>12.5</v>
      </c>
      <c r="O11" s="35">
        <v>4.0999999999999996</v>
      </c>
    </row>
    <row r="12" spans="2:15" ht="15.75" customHeight="1" x14ac:dyDescent="0.15">
      <c r="B12" s="116"/>
      <c r="C12" s="160" t="s">
        <v>1262</v>
      </c>
      <c r="D12" s="16">
        <v>3808</v>
      </c>
      <c r="E12" s="46">
        <v>2532</v>
      </c>
      <c r="F12" s="28">
        <v>1334</v>
      </c>
      <c r="G12" s="28">
        <v>328</v>
      </c>
      <c r="H12" s="28">
        <v>2275</v>
      </c>
      <c r="I12" s="28">
        <v>1967</v>
      </c>
      <c r="J12" s="28">
        <v>1869</v>
      </c>
      <c r="K12" s="28">
        <v>358</v>
      </c>
      <c r="L12" s="28">
        <v>714</v>
      </c>
      <c r="M12" s="28">
        <v>775</v>
      </c>
      <c r="N12" s="28">
        <v>223</v>
      </c>
      <c r="O12" s="28">
        <v>263</v>
      </c>
    </row>
    <row r="13" spans="2:15" ht="15.75" customHeight="1" x14ac:dyDescent="0.15">
      <c r="B13" s="116"/>
      <c r="C13" s="159"/>
      <c r="D13" s="33">
        <v>100</v>
      </c>
      <c r="E13" s="49">
        <v>66.5</v>
      </c>
      <c r="F13" s="35">
        <v>35</v>
      </c>
      <c r="G13" s="35">
        <v>8.6</v>
      </c>
      <c r="H13" s="35">
        <v>59.7</v>
      </c>
      <c r="I13" s="35">
        <v>51.7</v>
      </c>
      <c r="J13" s="35">
        <v>49.1</v>
      </c>
      <c r="K13" s="35">
        <v>9.4</v>
      </c>
      <c r="L13" s="35">
        <v>18.8</v>
      </c>
      <c r="M13" s="35">
        <v>20.399999999999999</v>
      </c>
      <c r="N13" s="35">
        <v>5.9</v>
      </c>
      <c r="O13" s="35">
        <v>6.9</v>
      </c>
    </row>
    <row r="14" spans="2:15" ht="15.75" customHeight="1" x14ac:dyDescent="0.15">
      <c r="B14" s="116"/>
      <c r="C14" s="160" t="s">
        <v>1263</v>
      </c>
      <c r="D14" s="16">
        <v>12123</v>
      </c>
      <c r="E14" s="46">
        <v>8554</v>
      </c>
      <c r="F14" s="28">
        <v>5053</v>
      </c>
      <c r="G14" s="28">
        <v>1388</v>
      </c>
      <c r="H14" s="28">
        <v>6782</v>
      </c>
      <c r="I14" s="28">
        <v>5117</v>
      </c>
      <c r="J14" s="28">
        <v>6055</v>
      </c>
      <c r="K14" s="28">
        <v>1134</v>
      </c>
      <c r="L14" s="28">
        <v>2560</v>
      </c>
      <c r="M14" s="28">
        <v>2733</v>
      </c>
      <c r="N14" s="28">
        <v>564</v>
      </c>
      <c r="O14" s="28">
        <v>646</v>
      </c>
    </row>
    <row r="15" spans="2:15" ht="15.75" customHeight="1" x14ac:dyDescent="0.15">
      <c r="B15" s="116"/>
      <c r="C15" s="159"/>
      <c r="D15" s="33">
        <v>100</v>
      </c>
      <c r="E15" s="49">
        <v>70.599999999999994</v>
      </c>
      <c r="F15" s="35">
        <v>41.7</v>
      </c>
      <c r="G15" s="35">
        <v>11.4</v>
      </c>
      <c r="H15" s="35">
        <v>55.9</v>
      </c>
      <c r="I15" s="35">
        <v>42.2</v>
      </c>
      <c r="J15" s="35">
        <v>49.9</v>
      </c>
      <c r="K15" s="35">
        <v>9.4</v>
      </c>
      <c r="L15" s="35">
        <v>21.1</v>
      </c>
      <c r="M15" s="35">
        <v>22.5</v>
      </c>
      <c r="N15" s="35">
        <v>4.7</v>
      </c>
      <c r="O15" s="35">
        <v>5.3</v>
      </c>
    </row>
    <row r="16" spans="2:15" ht="15.75" customHeight="1" x14ac:dyDescent="0.15">
      <c r="B16" s="116"/>
      <c r="C16" s="160" t="s">
        <v>1264</v>
      </c>
      <c r="D16" s="16">
        <v>9877</v>
      </c>
      <c r="E16" s="46">
        <v>6641</v>
      </c>
      <c r="F16" s="28">
        <v>4426</v>
      </c>
      <c r="G16" s="28">
        <v>1659</v>
      </c>
      <c r="H16" s="28">
        <v>2669</v>
      </c>
      <c r="I16" s="28">
        <v>3415</v>
      </c>
      <c r="J16" s="28">
        <v>4659</v>
      </c>
      <c r="K16" s="28">
        <v>1087</v>
      </c>
      <c r="L16" s="28">
        <v>2624</v>
      </c>
      <c r="M16" s="28">
        <v>2642</v>
      </c>
      <c r="N16" s="28">
        <v>637</v>
      </c>
      <c r="O16" s="28">
        <v>815</v>
      </c>
    </row>
    <row r="17" spans="2:15" ht="15.75" customHeight="1" x14ac:dyDescent="0.15">
      <c r="B17" s="118"/>
      <c r="C17" s="161"/>
      <c r="D17" s="18">
        <v>100</v>
      </c>
      <c r="E17" s="68">
        <v>67.2</v>
      </c>
      <c r="F17" s="11">
        <v>44.8</v>
      </c>
      <c r="G17" s="11">
        <v>16.8</v>
      </c>
      <c r="H17" s="11">
        <v>27</v>
      </c>
      <c r="I17" s="11">
        <v>34.6</v>
      </c>
      <c r="J17" s="11">
        <v>47.2</v>
      </c>
      <c r="K17" s="11">
        <v>11</v>
      </c>
      <c r="L17" s="11">
        <v>26.6</v>
      </c>
      <c r="M17" s="11">
        <v>26.7</v>
      </c>
      <c r="N17" s="11">
        <v>6.4</v>
      </c>
      <c r="O17" s="11">
        <v>8.3000000000000007</v>
      </c>
    </row>
  </sheetData>
  <mergeCells count="6">
    <mergeCell ref="B8:C9"/>
    <mergeCell ref="B10:B17"/>
    <mergeCell ref="C10:C11"/>
    <mergeCell ref="C12:C13"/>
    <mergeCell ref="C14:C15"/>
    <mergeCell ref="C16:C17"/>
  </mergeCells>
  <phoneticPr fontId="2"/>
  <conditionalFormatting sqref="E9:O9">
    <cfRule type="top10" dxfId="54" priority="5" rank="1"/>
  </conditionalFormatting>
  <conditionalFormatting sqref="E11:O11">
    <cfRule type="top10" dxfId="53" priority="4" rank="1"/>
  </conditionalFormatting>
  <conditionalFormatting sqref="E13:O13">
    <cfRule type="top10" dxfId="52" priority="3" rank="1"/>
  </conditionalFormatting>
  <conditionalFormatting sqref="E15:O15">
    <cfRule type="top10" dxfId="51" priority="2" rank="1"/>
  </conditionalFormatting>
  <conditionalFormatting sqref="E17:O17">
    <cfRule type="top10" dxfId="50" priority="1" rank="1"/>
  </conditionalFormatting>
  <pageMargins left="0.7" right="0.7" top="0.75" bottom="0.75" header="0.3" footer="0.3"/>
  <pageSetup paperSize="9" scale="98" orientation="landscape" r:id="rId1"/>
  <headerFooter>
    <oddFooter>&amp;C&amp;P</oddFooter>
  </headerFooter>
</worksheet>
</file>

<file path=xl/worksheets/sheet2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7"/>
  <sheetViews>
    <sheetView showGridLines="0" zoomScaleNormal="100" workbookViewId="0"/>
  </sheetViews>
  <sheetFormatPr defaultColWidth="8.625" defaultRowHeight="15.75" customHeight="1" x14ac:dyDescent="0.15"/>
  <cols>
    <col min="1" max="2" width="5.625" style="1" customWidth="1"/>
    <col min="3" max="3" width="21.375" style="1" customWidth="1"/>
    <col min="4" max="16384" width="8.625" style="1"/>
  </cols>
  <sheetData>
    <row r="2" spans="2:10" ht="15.75" customHeight="1" x14ac:dyDescent="0.15">
      <c r="B2" s="1" t="s">
        <v>1093</v>
      </c>
    </row>
    <row r="3" spans="2:10" ht="15.75" customHeight="1" x14ac:dyDescent="0.15">
      <c r="B3" s="1" t="s">
        <v>1302</v>
      </c>
    </row>
    <row r="4" spans="2:10" ht="15.75" customHeight="1" x14ac:dyDescent="0.15">
      <c r="B4" s="1" t="s">
        <v>1304</v>
      </c>
    </row>
    <row r="6" spans="2:10" ht="4.5" customHeight="1" x14ac:dyDescent="0.15">
      <c r="B6" s="12"/>
      <c r="C6" s="6"/>
      <c r="D6" s="15"/>
      <c r="E6" s="73"/>
      <c r="F6" s="13"/>
      <c r="G6" s="13"/>
      <c r="H6" s="13"/>
      <c r="I6" s="13"/>
      <c r="J6" s="13"/>
    </row>
    <row r="7" spans="2:10" s="2" customFormat="1" ht="118.5" customHeight="1" thickBot="1" x14ac:dyDescent="0.2">
      <c r="B7" s="25"/>
      <c r="C7" s="5" t="s">
        <v>427</v>
      </c>
      <c r="D7" s="19" t="s">
        <v>52</v>
      </c>
      <c r="E7" s="22" t="s">
        <v>351</v>
      </c>
      <c r="F7" s="23" t="s">
        <v>352</v>
      </c>
      <c r="G7" s="23" t="s">
        <v>353</v>
      </c>
      <c r="H7" s="23" t="s">
        <v>354</v>
      </c>
      <c r="I7" s="23" t="s">
        <v>331</v>
      </c>
      <c r="J7" s="23" t="s">
        <v>53</v>
      </c>
    </row>
    <row r="8" spans="2:10" ht="15.75" customHeight="1" thickTop="1" x14ac:dyDescent="0.15">
      <c r="B8" s="108" t="s">
        <v>1270</v>
      </c>
      <c r="C8" s="109"/>
      <c r="D8" s="16">
        <v>27166</v>
      </c>
      <c r="E8" s="46">
        <v>2952</v>
      </c>
      <c r="F8" s="28">
        <v>9574</v>
      </c>
      <c r="G8" s="28">
        <v>3762</v>
      </c>
      <c r="H8" s="28">
        <v>1855</v>
      </c>
      <c r="I8" s="28">
        <v>6780</v>
      </c>
      <c r="J8" s="28">
        <v>2243</v>
      </c>
    </row>
    <row r="9" spans="2:10" ht="15.75" customHeight="1" x14ac:dyDescent="0.15">
      <c r="B9" s="110"/>
      <c r="C9" s="111"/>
      <c r="D9" s="18">
        <v>100</v>
      </c>
      <c r="E9" s="68">
        <v>10.9</v>
      </c>
      <c r="F9" s="11">
        <v>35.200000000000003</v>
      </c>
      <c r="G9" s="11">
        <v>13.8</v>
      </c>
      <c r="H9" s="11">
        <v>6.8</v>
      </c>
      <c r="I9" s="11">
        <v>25</v>
      </c>
      <c r="J9" s="11">
        <v>8.3000000000000007</v>
      </c>
    </row>
    <row r="10" spans="2:10" ht="15.75" customHeight="1" x14ac:dyDescent="0.15">
      <c r="B10" s="117" t="s">
        <v>1265</v>
      </c>
      <c r="C10" s="115" t="s">
        <v>1267</v>
      </c>
      <c r="D10" s="17">
        <v>1358</v>
      </c>
      <c r="E10" s="69">
        <v>69</v>
      </c>
      <c r="F10" s="10">
        <v>356</v>
      </c>
      <c r="G10" s="10">
        <v>176</v>
      </c>
      <c r="H10" s="10">
        <v>147</v>
      </c>
      <c r="I10" s="10">
        <v>565</v>
      </c>
      <c r="J10" s="10">
        <v>45</v>
      </c>
    </row>
    <row r="11" spans="2:10" ht="15.75" customHeight="1" x14ac:dyDescent="0.15">
      <c r="B11" s="116"/>
      <c r="C11" s="159"/>
      <c r="D11" s="33">
        <v>100</v>
      </c>
      <c r="E11" s="49">
        <v>5.0999999999999996</v>
      </c>
      <c r="F11" s="35">
        <v>26.2</v>
      </c>
      <c r="G11" s="35">
        <v>13</v>
      </c>
      <c r="H11" s="35">
        <v>10.8</v>
      </c>
      <c r="I11" s="35">
        <v>41.6</v>
      </c>
      <c r="J11" s="35">
        <v>3.3</v>
      </c>
    </row>
    <row r="12" spans="2:10" ht="15.75" customHeight="1" x14ac:dyDescent="0.15">
      <c r="B12" s="116"/>
      <c r="C12" s="160" t="s">
        <v>1262</v>
      </c>
      <c r="D12" s="16">
        <v>3808</v>
      </c>
      <c r="E12" s="46">
        <v>378</v>
      </c>
      <c r="F12" s="28">
        <v>1257</v>
      </c>
      <c r="G12" s="28">
        <v>534</v>
      </c>
      <c r="H12" s="28">
        <v>315</v>
      </c>
      <c r="I12" s="28">
        <v>1002</v>
      </c>
      <c r="J12" s="28">
        <v>322</v>
      </c>
    </row>
    <row r="13" spans="2:10" ht="15.75" customHeight="1" x14ac:dyDescent="0.15">
      <c r="B13" s="116"/>
      <c r="C13" s="159"/>
      <c r="D13" s="33">
        <v>100</v>
      </c>
      <c r="E13" s="49">
        <v>9.9</v>
      </c>
      <c r="F13" s="35">
        <v>33</v>
      </c>
      <c r="G13" s="35">
        <v>14</v>
      </c>
      <c r="H13" s="35">
        <v>8.3000000000000007</v>
      </c>
      <c r="I13" s="35">
        <v>26.3</v>
      </c>
      <c r="J13" s="35">
        <v>8.5</v>
      </c>
    </row>
    <row r="14" spans="2:10" ht="15.75" customHeight="1" x14ac:dyDescent="0.15">
      <c r="B14" s="116"/>
      <c r="C14" s="160" t="s">
        <v>1263</v>
      </c>
      <c r="D14" s="16">
        <v>12123</v>
      </c>
      <c r="E14" s="46">
        <v>1441</v>
      </c>
      <c r="F14" s="28">
        <v>4529</v>
      </c>
      <c r="G14" s="28">
        <v>1623</v>
      </c>
      <c r="H14" s="28">
        <v>757</v>
      </c>
      <c r="I14" s="28">
        <v>2877</v>
      </c>
      <c r="J14" s="28">
        <v>896</v>
      </c>
    </row>
    <row r="15" spans="2:10" ht="15.75" customHeight="1" x14ac:dyDescent="0.15">
      <c r="B15" s="116"/>
      <c r="C15" s="159"/>
      <c r="D15" s="33">
        <v>100</v>
      </c>
      <c r="E15" s="49">
        <v>11.9</v>
      </c>
      <c r="F15" s="35">
        <v>37.4</v>
      </c>
      <c r="G15" s="35">
        <v>13.4</v>
      </c>
      <c r="H15" s="35">
        <v>6.2</v>
      </c>
      <c r="I15" s="35">
        <v>23.7</v>
      </c>
      <c r="J15" s="35">
        <v>7.4</v>
      </c>
    </row>
    <row r="16" spans="2:10" ht="15.75" customHeight="1" x14ac:dyDescent="0.15">
      <c r="B16" s="116"/>
      <c r="C16" s="160" t="s">
        <v>1264</v>
      </c>
      <c r="D16" s="16">
        <v>9877</v>
      </c>
      <c r="E16" s="46">
        <v>1064</v>
      </c>
      <c r="F16" s="28">
        <v>3432</v>
      </c>
      <c r="G16" s="28">
        <v>1429</v>
      </c>
      <c r="H16" s="28">
        <v>636</v>
      </c>
      <c r="I16" s="28">
        <v>2336</v>
      </c>
      <c r="J16" s="28">
        <v>980</v>
      </c>
    </row>
    <row r="17" spans="2:10" ht="15.75" customHeight="1" x14ac:dyDescent="0.15">
      <c r="B17" s="118"/>
      <c r="C17" s="161"/>
      <c r="D17" s="18">
        <v>100</v>
      </c>
      <c r="E17" s="68">
        <v>10.8</v>
      </c>
      <c r="F17" s="11">
        <v>34.700000000000003</v>
      </c>
      <c r="G17" s="11">
        <v>14.5</v>
      </c>
      <c r="H17" s="11">
        <v>6.4</v>
      </c>
      <c r="I17" s="11">
        <v>23.7</v>
      </c>
      <c r="J17" s="11">
        <v>9.9</v>
      </c>
    </row>
  </sheetData>
  <mergeCells count="6">
    <mergeCell ref="B8:C9"/>
    <mergeCell ref="B10:B17"/>
    <mergeCell ref="C10:C11"/>
    <mergeCell ref="C12:C13"/>
    <mergeCell ref="C14:C15"/>
    <mergeCell ref="C16:C17"/>
  </mergeCells>
  <phoneticPr fontId="2"/>
  <conditionalFormatting sqref="E9:J9">
    <cfRule type="top10" dxfId="49" priority="2145" rank="1"/>
  </conditionalFormatting>
  <conditionalFormatting sqref="E11:J11">
    <cfRule type="top10" dxfId="48" priority="2146" rank="1"/>
  </conditionalFormatting>
  <conditionalFormatting sqref="E13:J13">
    <cfRule type="top10" dxfId="47" priority="2147" rank="1"/>
  </conditionalFormatting>
  <conditionalFormatting sqref="E15:J15">
    <cfRule type="top10" dxfId="46" priority="2148" rank="1"/>
  </conditionalFormatting>
  <conditionalFormatting sqref="E17:J17">
    <cfRule type="top10" dxfId="45" priority="2149" rank="1"/>
  </conditionalFormatting>
  <pageMargins left="0.7" right="0.7" top="0.75" bottom="0.75" header="0.3" footer="0.3"/>
  <pageSetup paperSize="9" orientation="landscape" r:id="rId1"/>
  <headerFooter>
    <oddFooter>&amp;C&amp;P</oddFooter>
  </headerFooter>
</worksheet>
</file>

<file path=xl/worksheets/sheet2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7"/>
  <sheetViews>
    <sheetView showGridLines="0" zoomScaleNormal="100" workbookViewId="0"/>
  </sheetViews>
  <sheetFormatPr defaultColWidth="8.625" defaultRowHeight="15.75" customHeight="1" x14ac:dyDescent="0.15"/>
  <cols>
    <col min="1" max="2" width="5.625" style="1" customWidth="1"/>
    <col min="3" max="3" width="21.375" style="1" customWidth="1"/>
    <col min="4" max="16384" width="8.625" style="1"/>
  </cols>
  <sheetData>
    <row r="2" spans="2:11" ht="15.75" customHeight="1" x14ac:dyDescent="0.15">
      <c r="B2" s="1" t="s">
        <v>1093</v>
      </c>
    </row>
    <row r="3" spans="2:11" ht="15.75" customHeight="1" x14ac:dyDescent="0.15">
      <c r="B3" s="1" t="s">
        <v>1302</v>
      </c>
    </row>
    <row r="4" spans="2:11" ht="15.75" customHeight="1" x14ac:dyDescent="0.15">
      <c r="B4" s="1" t="s">
        <v>1305</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190</v>
      </c>
      <c r="F7" s="23" t="s">
        <v>191</v>
      </c>
      <c r="G7" s="23" t="s">
        <v>192</v>
      </c>
      <c r="H7" s="23" t="s">
        <v>193</v>
      </c>
      <c r="I7" s="23" t="s">
        <v>194</v>
      </c>
      <c r="J7" s="23" t="s">
        <v>195</v>
      </c>
      <c r="K7" s="23" t="s">
        <v>53</v>
      </c>
    </row>
    <row r="8" spans="2:11" ht="15.75" customHeight="1" thickTop="1" x14ac:dyDescent="0.15">
      <c r="B8" s="108" t="s">
        <v>1270</v>
      </c>
      <c r="C8" s="109"/>
      <c r="D8" s="16">
        <v>27166</v>
      </c>
      <c r="E8" s="46">
        <v>212</v>
      </c>
      <c r="F8" s="28">
        <v>349</v>
      </c>
      <c r="G8" s="28">
        <v>367</v>
      </c>
      <c r="H8" s="28">
        <v>1307</v>
      </c>
      <c r="I8" s="28">
        <v>2943</v>
      </c>
      <c r="J8" s="28">
        <v>13185</v>
      </c>
      <c r="K8" s="28">
        <v>8803</v>
      </c>
    </row>
    <row r="9" spans="2:11" ht="15.75" customHeight="1" x14ac:dyDescent="0.15">
      <c r="B9" s="110"/>
      <c r="C9" s="111"/>
      <c r="D9" s="18">
        <v>100</v>
      </c>
      <c r="E9" s="68">
        <v>0.8</v>
      </c>
      <c r="F9" s="11">
        <v>1.3</v>
      </c>
      <c r="G9" s="11">
        <v>1.4</v>
      </c>
      <c r="H9" s="11">
        <v>4.8</v>
      </c>
      <c r="I9" s="11">
        <v>10.8</v>
      </c>
      <c r="J9" s="11">
        <v>48.5</v>
      </c>
      <c r="K9" s="11">
        <v>32.4</v>
      </c>
    </row>
    <row r="10" spans="2:11" ht="15.75" customHeight="1" x14ac:dyDescent="0.15">
      <c r="B10" s="117" t="s">
        <v>1265</v>
      </c>
      <c r="C10" s="115" t="s">
        <v>1266</v>
      </c>
      <c r="D10" s="17">
        <v>1358</v>
      </c>
      <c r="E10" s="69">
        <v>18</v>
      </c>
      <c r="F10" s="10">
        <v>18</v>
      </c>
      <c r="G10" s="10">
        <v>10</v>
      </c>
      <c r="H10" s="10">
        <v>37</v>
      </c>
      <c r="I10" s="10">
        <v>88</v>
      </c>
      <c r="J10" s="10">
        <v>700</v>
      </c>
      <c r="K10" s="10">
        <v>487</v>
      </c>
    </row>
    <row r="11" spans="2:11" ht="15.75" customHeight="1" x14ac:dyDescent="0.15">
      <c r="B11" s="116"/>
      <c r="C11" s="159"/>
      <c r="D11" s="33">
        <v>100</v>
      </c>
      <c r="E11" s="49">
        <v>1.3</v>
      </c>
      <c r="F11" s="35">
        <v>1.3</v>
      </c>
      <c r="G11" s="35">
        <v>0.7</v>
      </c>
      <c r="H11" s="35">
        <v>2.7</v>
      </c>
      <c r="I11" s="35">
        <v>6.5</v>
      </c>
      <c r="J11" s="35">
        <v>51.5</v>
      </c>
      <c r="K11" s="35">
        <v>35.9</v>
      </c>
    </row>
    <row r="12" spans="2:11" ht="15.75" customHeight="1" x14ac:dyDescent="0.15">
      <c r="B12" s="116"/>
      <c r="C12" s="160" t="s">
        <v>1262</v>
      </c>
      <c r="D12" s="16">
        <v>3808</v>
      </c>
      <c r="E12" s="46">
        <v>31</v>
      </c>
      <c r="F12" s="28">
        <v>59</v>
      </c>
      <c r="G12" s="28">
        <v>42</v>
      </c>
      <c r="H12" s="28">
        <v>176</v>
      </c>
      <c r="I12" s="28">
        <v>364</v>
      </c>
      <c r="J12" s="28">
        <v>1967</v>
      </c>
      <c r="K12" s="28">
        <v>1169</v>
      </c>
    </row>
    <row r="13" spans="2:11" ht="15.75" customHeight="1" x14ac:dyDescent="0.15">
      <c r="B13" s="116"/>
      <c r="C13" s="159"/>
      <c r="D13" s="33">
        <v>100</v>
      </c>
      <c r="E13" s="49">
        <v>0.8</v>
      </c>
      <c r="F13" s="35">
        <v>1.5</v>
      </c>
      <c r="G13" s="35">
        <v>1.1000000000000001</v>
      </c>
      <c r="H13" s="35">
        <v>4.5999999999999996</v>
      </c>
      <c r="I13" s="35">
        <v>9.6</v>
      </c>
      <c r="J13" s="35">
        <v>51.7</v>
      </c>
      <c r="K13" s="35">
        <v>30.7</v>
      </c>
    </row>
    <row r="14" spans="2:11" ht="15.75" customHeight="1" x14ac:dyDescent="0.15">
      <c r="B14" s="116"/>
      <c r="C14" s="160" t="s">
        <v>1263</v>
      </c>
      <c r="D14" s="16">
        <v>12123</v>
      </c>
      <c r="E14" s="46">
        <v>98</v>
      </c>
      <c r="F14" s="28">
        <v>153</v>
      </c>
      <c r="G14" s="28">
        <v>176</v>
      </c>
      <c r="H14" s="28">
        <v>611</v>
      </c>
      <c r="I14" s="28">
        <v>1405</v>
      </c>
      <c r="J14" s="28">
        <v>6029</v>
      </c>
      <c r="K14" s="28">
        <v>3651</v>
      </c>
    </row>
    <row r="15" spans="2:11" ht="15.75" customHeight="1" x14ac:dyDescent="0.15">
      <c r="B15" s="116"/>
      <c r="C15" s="159"/>
      <c r="D15" s="33">
        <v>100</v>
      </c>
      <c r="E15" s="49">
        <v>0.8</v>
      </c>
      <c r="F15" s="35">
        <v>1.3</v>
      </c>
      <c r="G15" s="35">
        <v>1.5</v>
      </c>
      <c r="H15" s="35">
        <v>5</v>
      </c>
      <c r="I15" s="35">
        <v>11.6</v>
      </c>
      <c r="J15" s="35">
        <v>49.7</v>
      </c>
      <c r="K15" s="35">
        <v>30.1</v>
      </c>
    </row>
    <row r="16" spans="2:11" ht="15.75" customHeight="1" x14ac:dyDescent="0.15">
      <c r="B16" s="116"/>
      <c r="C16" s="160" t="s">
        <v>1264</v>
      </c>
      <c r="D16" s="16">
        <v>9877</v>
      </c>
      <c r="E16" s="46">
        <v>65</v>
      </c>
      <c r="F16" s="28">
        <v>119</v>
      </c>
      <c r="G16" s="28">
        <v>139</v>
      </c>
      <c r="H16" s="28">
        <v>483</v>
      </c>
      <c r="I16" s="28">
        <v>1086</v>
      </c>
      <c r="J16" s="28">
        <v>4489</v>
      </c>
      <c r="K16" s="28">
        <v>3496</v>
      </c>
    </row>
    <row r="17" spans="2:11" ht="15.75" customHeight="1" x14ac:dyDescent="0.15">
      <c r="B17" s="118"/>
      <c r="C17" s="161"/>
      <c r="D17" s="18">
        <v>100</v>
      </c>
      <c r="E17" s="68">
        <v>0.7</v>
      </c>
      <c r="F17" s="11">
        <v>1.2</v>
      </c>
      <c r="G17" s="11">
        <v>1.4</v>
      </c>
      <c r="H17" s="11">
        <v>4.9000000000000004</v>
      </c>
      <c r="I17" s="11">
        <v>11</v>
      </c>
      <c r="J17" s="11">
        <v>45.4</v>
      </c>
      <c r="K17" s="11">
        <v>35.4</v>
      </c>
    </row>
  </sheetData>
  <mergeCells count="6">
    <mergeCell ref="B8:C9"/>
    <mergeCell ref="B10:B17"/>
    <mergeCell ref="C10:C11"/>
    <mergeCell ref="C12:C13"/>
    <mergeCell ref="C14:C15"/>
    <mergeCell ref="C16:C17"/>
  </mergeCells>
  <phoneticPr fontId="2"/>
  <conditionalFormatting sqref="E9:K9">
    <cfRule type="top10" dxfId="44" priority="2150" rank="1"/>
  </conditionalFormatting>
  <conditionalFormatting sqref="E11:K11">
    <cfRule type="top10" dxfId="43" priority="2151" rank="1"/>
  </conditionalFormatting>
  <conditionalFormatting sqref="E13:K13">
    <cfRule type="top10" dxfId="42" priority="2152" rank="1"/>
  </conditionalFormatting>
  <conditionalFormatting sqref="E15:K15">
    <cfRule type="top10" dxfId="41" priority="2153" rank="1"/>
  </conditionalFormatting>
  <conditionalFormatting sqref="E17:K17">
    <cfRule type="top10" dxfId="40" priority="2154" rank="1"/>
  </conditionalFormatting>
  <pageMargins left="0.7" right="0.7" top="0.75" bottom="0.75" header="0.3" footer="0.3"/>
  <pageSetup paperSize="9" orientation="landscape" r:id="rId1"/>
  <headerFooter>
    <oddFooter>&amp;C&amp;P</oddFooter>
  </headerFooter>
</worksheet>
</file>

<file path=xl/worksheets/sheet2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7"/>
  <sheetViews>
    <sheetView showGridLines="0" zoomScaleNormal="100" workbookViewId="0"/>
  </sheetViews>
  <sheetFormatPr defaultColWidth="8.625" defaultRowHeight="15.75" customHeight="1" x14ac:dyDescent="0.15"/>
  <cols>
    <col min="1" max="2" width="5.625" style="1" customWidth="1"/>
    <col min="3" max="3" width="21.375" style="1" customWidth="1"/>
    <col min="4" max="16384" width="8.625" style="1"/>
  </cols>
  <sheetData>
    <row r="2" spans="2:11" ht="15.75" customHeight="1" x14ac:dyDescent="0.15">
      <c r="B2" s="1" t="s">
        <v>1093</v>
      </c>
    </row>
    <row r="3" spans="2:11" ht="15.75" customHeight="1" x14ac:dyDescent="0.15">
      <c r="B3" s="1" t="s">
        <v>1302</v>
      </c>
    </row>
    <row r="4" spans="2:11" ht="15.75" customHeight="1" x14ac:dyDescent="0.15">
      <c r="B4" s="1" t="s">
        <v>1306</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190</v>
      </c>
      <c r="F7" s="23" t="s">
        <v>191</v>
      </c>
      <c r="G7" s="23" t="s">
        <v>192</v>
      </c>
      <c r="H7" s="23" t="s">
        <v>193</v>
      </c>
      <c r="I7" s="23" t="s">
        <v>194</v>
      </c>
      <c r="J7" s="23" t="s">
        <v>195</v>
      </c>
      <c r="K7" s="23" t="s">
        <v>53</v>
      </c>
    </row>
    <row r="8" spans="2:11" ht="15.75" customHeight="1" thickTop="1" x14ac:dyDescent="0.15">
      <c r="B8" s="108" t="s">
        <v>1270</v>
      </c>
      <c r="C8" s="109"/>
      <c r="D8" s="16">
        <v>27166</v>
      </c>
      <c r="E8" s="46">
        <v>809</v>
      </c>
      <c r="F8" s="28">
        <v>1717</v>
      </c>
      <c r="G8" s="28">
        <v>1104</v>
      </c>
      <c r="H8" s="28">
        <v>1363</v>
      </c>
      <c r="I8" s="28">
        <v>1548</v>
      </c>
      <c r="J8" s="28">
        <v>12535</v>
      </c>
      <c r="K8" s="28">
        <v>8090</v>
      </c>
    </row>
    <row r="9" spans="2:11" ht="15.75" customHeight="1" x14ac:dyDescent="0.15">
      <c r="B9" s="110"/>
      <c r="C9" s="111"/>
      <c r="D9" s="18">
        <v>100</v>
      </c>
      <c r="E9" s="68">
        <v>3</v>
      </c>
      <c r="F9" s="11">
        <v>6.3</v>
      </c>
      <c r="G9" s="11">
        <v>4.0999999999999996</v>
      </c>
      <c r="H9" s="11">
        <v>5</v>
      </c>
      <c r="I9" s="11">
        <v>5.7</v>
      </c>
      <c r="J9" s="11">
        <v>46.1</v>
      </c>
      <c r="K9" s="11">
        <v>29.8</v>
      </c>
    </row>
    <row r="10" spans="2:11" ht="15.75" customHeight="1" x14ac:dyDescent="0.15">
      <c r="B10" s="117" t="s">
        <v>1265</v>
      </c>
      <c r="C10" s="115" t="s">
        <v>1266</v>
      </c>
      <c r="D10" s="17">
        <v>1358</v>
      </c>
      <c r="E10" s="69">
        <v>47</v>
      </c>
      <c r="F10" s="10">
        <v>103</v>
      </c>
      <c r="G10" s="10">
        <v>55</v>
      </c>
      <c r="H10" s="10">
        <v>53</v>
      </c>
      <c r="I10" s="10">
        <v>46</v>
      </c>
      <c r="J10" s="10">
        <v>617</v>
      </c>
      <c r="K10" s="10">
        <v>437</v>
      </c>
    </row>
    <row r="11" spans="2:11" ht="15.75" customHeight="1" x14ac:dyDescent="0.15">
      <c r="B11" s="116"/>
      <c r="C11" s="159"/>
      <c r="D11" s="33">
        <v>100</v>
      </c>
      <c r="E11" s="49">
        <v>3.5</v>
      </c>
      <c r="F11" s="35">
        <v>7.6</v>
      </c>
      <c r="G11" s="35">
        <v>4.0999999999999996</v>
      </c>
      <c r="H11" s="35">
        <v>3.9</v>
      </c>
      <c r="I11" s="35">
        <v>3.4</v>
      </c>
      <c r="J11" s="35">
        <v>45.4</v>
      </c>
      <c r="K11" s="35">
        <v>32.200000000000003</v>
      </c>
    </row>
    <row r="12" spans="2:11" ht="15.75" customHeight="1" x14ac:dyDescent="0.15">
      <c r="B12" s="116"/>
      <c r="C12" s="160" t="s">
        <v>1262</v>
      </c>
      <c r="D12" s="16">
        <v>3808</v>
      </c>
      <c r="E12" s="46">
        <v>158</v>
      </c>
      <c r="F12" s="28">
        <v>302</v>
      </c>
      <c r="G12" s="28">
        <v>170</v>
      </c>
      <c r="H12" s="28">
        <v>155</v>
      </c>
      <c r="I12" s="28">
        <v>172</v>
      </c>
      <c r="J12" s="28">
        <v>1807</v>
      </c>
      <c r="K12" s="28">
        <v>1044</v>
      </c>
    </row>
    <row r="13" spans="2:11" ht="15.75" customHeight="1" x14ac:dyDescent="0.15">
      <c r="B13" s="116"/>
      <c r="C13" s="159"/>
      <c r="D13" s="33">
        <v>100</v>
      </c>
      <c r="E13" s="49">
        <v>4.0999999999999996</v>
      </c>
      <c r="F13" s="35">
        <v>7.9</v>
      </c>
      <c r="G13" s="35">
        <v>4.5</v>
      </c>
      <c r="H13" s="35">
        <v>4.0999999999999996</v>
      </c>
      <c r="I13" s="35">
        <v>4.5</v>
      </c>
      <c r="J13" s="35">
        <v>47.5</v>
      </c>
      <c r="K13" s="35">
        <v>27.4</v>
      </c>
    </row>
    <row r="14" spans="2:11" ht="15.75" customHeight="1" x14ac:dyDescent="0.15">
      <c r="B14" s="116"/>
      <c r="C14" s="160" t="s">
        <v>1263</v>
      </c>
      <c r="D14" s="16">
        <v>12123</v>
      </c>
      <c r="E14" s="46">
        <v>361</v>
      </c>
      <c r="F14" s="28">
        <v>856</v>
      </c>
      <c r="G14" s="28">
        <v>525</v>
      </c>
      <c r="H14" s="28">
        <v>684</v>
      </c>
      <c r="I14" s="28">
        <v>739</v>
      </c>
      <c r="J14" s="28">
        <v>5649</v>
      </c>
      <c r="K14" s="28">
        <v>3309</v>
      </c>
    </row>
    <row r="15" spans="2:11" ht="15.75" customHeight="1" x14ac:dyDescent="0.15">
      <c r="B15" s="116"/>
      <c r="C15" s="159"/>
      <c r="D15" s="33">
        <v>100</v>
      </c>
      <c r="E15" s="49">
        <v>3</v>
      </c>
      <c r="F15" s="35">
        <v>7.1</v>
      </c>
      <c r="G15" s="35">
        <v>4.3</v>
      </c>
      <c r="H15" s="35">
        <v>5.6</v>
      </c>
      <c r="I15" s="35">
        <v>6.1</v>
      </c>
      <c r="J15" s="35">
        <v>46.6</v>
      </c>
      <c r="K15" s="35">
        <v>27.3</v>
      </c>
    </row>
    <row r="16" spans="2:11" ht="15.75" customHeight="1" x14ac:dyDescent="0.15">
      <c r="B16" s="116"/>
      <c r="C16" s="160" t="s">
        <v>1264</v>
      </c>
      <c r="D16" s="16">
        <v>9877</v>
      </c>
      <c r="E16" s="46">
        <v>243</v>
      </c>
      <c r="F16" s="28">
        <v>456</v>
      </c>
      <c r="G16" s="28">
        <v>354</v>
      </c>
      <c r="H16" s="28">
        <v>471</v>
      </c>
      <c r="I16" s="28">
        <v>591</v>
      </c>
      <c r="J16" s="28">
        <v>4462</v>
      </c>
      <c r="K16" s="28">
        <v>3300</v>
      </c>
    </row>
    <row r="17" spans="2:11" ht="15.75" customHeight="1" x14ac:dyDescent="0.15">
      <c r="B17" s="118"/>
      <c r="C17" s="161"/>
      <c r="D17" s="18">
        <v>100</v>
      </c>
      <c r="E17" s="68">
        <v>2.5</v>
      </c>
      <c r="F17" s="11">
        <v>4.5999999999999996</v>
      </c>
      <c r="G17" s="11">
        <v>3.6</v>
      </c>
      <c r="H17" s="11">
        <v>4.8</v>
      </c>
      <c r="I17" s="11">
        <v>6</v>
      </c>
      <c r="J17" s="11">
        <v>45.2</v>
      </c>
      <c r="K17" s="11">
        <v>33.4</v>
      </c>
    </row>
  </sheetData>
  <mergeCells count="6">
    <mergeCell ref="B8:C9"/>
    <mergeCell ref="B10:B17"/>
    <mergeCell ref="C10:C11"/>
    <mergeCell ref="C12:C13"/>
    <mergeCell ref="C14:C15"/>
    <mergeCell ref="C16:C17"/>
  </mergeCells>
  <phoneticPr fontId="2"/>
  <conditionalFormatting sqref="E9:K9">
    <cfRule type="top10" dxfId="39" priority="2155" rank="1"/>
  </conditionalFormatting>
  <conditionalFormatting sqref="E11:K11">
    <cfRule type="top10" dxfId="38" priority="2156" rank="1"/>
  </conditionalFormatting>
  <conditionalFormatting sqref="E13:K13">
    <cfRule type="top10" dxfId="37" priority="2157" rank="1"/>
  </conditionalFormatting>
  <conditionalFormatting sqref="E15:K15">
    <cfRule type="top10" dxfId="36" priority="2158" rank="1"/>
  </conditionalFormatting>
  <conditionalFormatting sqref="E17:K17">
    <cfRule type="top10" dxfId="35" priority="2159" rank="1"/>
  </conditionalFormatting>
  <pageMargins left="0.7" right="0.7" top="0.75" bottom="0.75" header="0.3" footer="0.3"/>
  <pageSetup paperSize="9" orientation="landscape"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8" ht="15.75" customHeight="1" x14ac:dyDescent="0.15">
      <c r="B2" s="1" t="s">
        <v>49</v>
      </c>
    </row>
    <row r="3" spans="2:8" ht="15.75" customHeight="1" x14ac:dyDescent="0.15">
      <c r="B3" s="1" t="s">
        <v>50</v>
      </c>
    </row>
    <row r="4" spans="2:8" ht="15.75" customHeight="1" x14ac:dyDescent="0.15">
      <c r="B4" s="3" t="s">
        <v>413</v>
      </c>
      <c r="C4" s="3"/>
      <c r="D4" s="3"/>
      <c r="E4" s="3"/>
      <c r="F4" s="3"/>
      <c r="G4" s="3"/>
      <c r="H4" s="3"/>
    </row>
    <row r="5" spans="2:8" ht="15.75" customHeight="1" x14ac:dyDescent="0.15">
      <c r="B5" s="3" t="s">
        <v>51</v>
      </c>
      <c r="C5" s="3"/>
      <c r="D5" s="3"/>
      <c r="E5" s="3"/>
      <c r="F5" s="3"/>
      <c r="G5" s="3"/>
      <c r="H5" s="3"/>
    </row>
    <row r="6" spans="2:8" ht="4.5" customHeight="1" x14ac:dyDescent="0.15">
      <c r="B6" s="12"/>
      <c r="C6" s="14"/>
      <c r="D6" s="15"/>
      <c r="E6" s="6"/>
      <c r="F6" s="13"/>
      <c r="G6" s="13"/>
      <c r="H6" s="3"/>
    </row>
    <row r="7" spans="2:8" s="2" customFormat="1" ht="118.5" customHeight="1" thickBot="1" x14ac:dyDescent="0.2">
      <c r="B7" s="9"/>
      <c r="C7" s="5" t="s">
        <v>48</v>
      </c>
      <c r="D7" s="19" t="s">
        <v>52</v>
      </c>
      <c r="E7" s="22" t="s">
        <v>38</v>
      </c>
      <c r="F7" s="23" t="s">
        <v>39</v>
      </c>
      <c r="G7" s="23" t="s">
        <v>53</v>
      </c>
      <c r="H7" s="4"/>
    </row>
    <row r="8" spans="2:8" ht="15.75" customHeight="1" thickTop="1" x14ac:dyDescent="0.15">
      <c r="B8" s="108" t="s">
        <v>54</v>
      </c>
      <c r="C8" s="109"/>
      <c r="D8" s="16">
        <v>745</v>
      </c>
      <c r="E8" s="7">
        <v>259</v>
      </c>
      <c r="F8" s="10">
        <v>416</v>
      </c>
      <c r="G8" s="10">
        <v>70</v>
      </c>
      <c r="H8" s="3"/>
    </row>
    <row r="9" spans="2:8" ht="15.75" customHeight="1" x14ac:dyDescent="0.15">
      <c r="B9" s="110"/>
      <c r="C9" s="111"/>
      <c r="D9" s="18">
        <v>100</v>
      </c>
      <c r="E9" s="8">
        <v>34.799999999999997</v>
      </c>
      <c r="F9" s="11">
        <v>55.8</v>
      </c>
      <c r="G9" s="11">
        <v>9.4</v>
      </c>
      <c r="H9" s="3"/>
    </row>
    <row r="10" spans="2:8" ht="15.75" customHeight="1" x14ac:dyDescent="0.15">
      <c r="B10" s="116" t="s">
        <v>46</v>
      </c>
      <c r="C10" s="115" t="s">
        <v>2</v>
      </c>
      <c r="D10" s="17">
        <v>245</v>
      </c>
      <c r="E10" s="7">
        <v>86</v>
      </c>
      <c r="F10" s="10">
        <v>136</v>
      </c>
      <c r="G10" s="10">
        <v>23</v>
      </c>
      <c r="H10" s="3"/>
    </row>
    <row r="11" spans="2:8" ht="15.75" customHeight="1" x14ac:dyDescent="0.15">
      <c r="B11" s="116"/>
      <c r="C11" s="114" t="s">
        <v>0</v>
      </c>
      <c r="D11" s="33">
        <v>100</v>
      </c>
      <c r="E11" s="34">
        <v>35.1</v>
      </c>
      <c r="F11" s="35">
        <v>55.5</v>
      </c>
      <c r="G11" s="35">
        <v>9.4</v>
      </c>
      <c r="H11" s="3"/>
    </row>
    <row r="12" spans="2:8" ht="15.75" customHeight="1" x14ac:dyDescent="0.15">
      <c r="B12" s="116"/>
      <c r="C12" s="112" t="s">
        <v>3</v>
      </c>
      <c r="D12" s="16">
        <v>491</v>
      </c>
      <c r="E12" s="27">
        <v>169</v>
      </c>
      <c r="F12" s="28">
        <v>277</v>
      </c>
      <c r="G12" s="28">
        <v>45</v>
      </c>
      <c r="H12" s="3"/>
    </row>
    <row r="13" spans="2:8" ht="15.75" customHeight="1" x14ac:dyDescent="0.15">
      <c r="B13" s="116"/>
      <c r="C13" s="113" t="s">
        <v>0</v>
      </c>
      <c r="D13" s="18">
        <v>100</v>
      </c>
      <c r="E13" s="8">
        <v>34.4</v>
      </c>
      <c r="F13" s="11">
        <v>56.4</v>
      </c>
      <c r="G13" s="11">
        <v>9.1999999999999993</v>
      </c>
      <c r="H13" s="3"/>
    </row>
    <row r="14" spans="2:8" ht="15.75" customHeight="1" x14ac:dyDescent="0.15">
      <c r="B14" s="117" t="s">
        <v>47</v>
      </c>
      <c r="C14" s="112" t="s">
        <v>5</v>
      </c>
      <c r="D14" s="17">
        <v>59</v>
      </c>
      <c r="E14" s="7">
        <v>17</v>
      </c>
      <c r="F14" s="10">
        <v>37</v>
      </c>
      <c r="G14" s="10">
        <v>5</v>
      </c>
      <c r="H14" s="3"/>
    </row>
    <row r="15" spans="2:8" ht="15.75" customHeight="1" x14ac:dyDescent="0.15">
      <c r="B15" s="116"/>
      <c r="C15" s="114" t="s">
        <v>0</v>
      </c>
      <c r="D15" s="33">
        <v>100</v>
      </c>
      <c r="E15" s="34">
        <v>28.8</v>
      </c>
      <c r="F15" s="35">
        <v>62.7</v>
      </c>
      <c r="G15" s="35">
        <v>8.5</v>
      </c>
      <c r="H15" s="3"/>
    </row>
    <row r="16" spans="2:8" ht="15.75" customHeight="1" x14ac:dyDescent="0.15">
      <c r="B16" s="116"/>
      <c r="C16" s="112" t="s">
        <v>6</v>
      </c>
      <c r="D16" s="16">
        <v>70</v>
      </c>
      <c r="E16" s="27">
        <v>27</v>
      </c>
      <c r="F16" s="28">
        <v>37</v>
      </c>
      <c r="G16" s="28">
        <v>6</v>
      </c>
      <c r="H16" s="3"/>
    </row>
    <row r="17" spans="2:8" ht="15.75" customHeight="1" x14ac:dyDescent="0.15">
      <c r="B17" s="116"/>
      <c r="C17" s="114" t="s">
        <v>0</v>
      </c>
      <c r="D17" s="33">
        <v>100</v>
      </c>
      <c r="E17" s="34">
        <v>38.6</v>
      </c>
      <c r="F17" s="35">
        <v>52.9</v>
      </c>
      <c r="G17" s="35">
        <v>8.6</v>
      </c>
      <c r="H17" s="3"/>
    </row>
    <row r="18" spans="2:8" ht="15.75" customHeight="1" x14ac:dyDescent="0.15">
      <c r="B18" s="116"/>
      <c r="C18" s="112" t="s">
        <v>7</v>
      </c>
      <c r="D18" s="16">
        <v>123</v>
      </c>
      <c r="E18" s="27">
        <v>44</v>
      </c>
      <c r="F18" s="28">
        <v>66</v>
      </c>
      <c r="G18" s="28">
        <v>13</v>
      </c>
      <c r="H18" s="3"/>
    </row>
    <row r="19" spans="2:8" ht="15.75" customHeight="1" x14ac:dyDescent="0.15">
      <c r="B19" s="116"/>
      <c r="C19" s="114" t="s">
        <v>0</v>
      </c>
      <c r="D19" s="33">
        <v>100</v>
      </c>
      <c r="E19" s="34">
        <v>35.799999999999997</v>
      </c>
      <c r="F19" s="35">
        <v>53.7</v>
      </c>
      <c r="G19" s="35">
        <v>10.6</v>
      </c>
      <c r="H19" s="3"/>
    </row>
    <row r="20" spans="2:8" ht="15.75" customHeight="1" x14ac:dyDescent="0.15">
      <c r="B20" s="116"/>
      <c r="C20" s="112" t="s">
        <v>8</v>
      </c>
      <c r="D20" s="16">
        <v>195</v>
      </c>
      <c r="E20" s="27">
        <v>70</v>
      </c>
      <c r="F20" s="28">
        <v>112</v>
      </c>
      <c r="G20" s="28">
        <v>13</v>
      </c>
      <c r="H20" s="3"/>
    </row>
    <row r="21" spans="2:8" ht="15.75" customHeight="1" x14ac:dyDescent="0.15">
      <c r="B21" s="116"/>
      <c r="C21" s="114" t="s">
        <v>0</v>
      </c>
      <c r="D21" s="33">
        <v>100</v>
      </c>
      <c r="E21" s="34">
        <v>35.9</v>
      </c>
      <c r="F21" s="35">
        <v>57.4</v>
      </c>
      <c r="G21" s="35">
        <v>6.7</v>
      </c>
      <c r="H21" s="3"/>
    </row>
    <row r="22" spans="2:8" ht="15.75" customHeight="1" x14ac:dyDescent="0.15">
      <c r="B22" s="116"/>
      <c r="C22" s="112" t="s">
        <v>9</v>
      </c>
      <c r="D22" s="16">
        <v>287</v>
      </c>
      <c r="E22" s="27">
        <v>96</v>
      </c>
      <c r="F22" s="28">
        <v>161</v>
      </c>
      <c r="G22" s="28">
        <v>30</v>
      </c>
      <c r="H22" s="3"/>
    </row>
    <row r="23" spans="2:8" ht="15.75" customHeight="1" x14ac:dyDescent="0.15">
      <c r="B23" s="118"/>
      <c r="C23" s="113" t="s">
        <v>0</v>
      </c>
      <c r="D23" s="18">
        <v>100</v>
      </c>
      <c r="E23" s="8">
        <v>33.4</v>
      </c>
      <c r="F23" s="11">
        <v>56.1</v>
      </c>
      <c r="G23" s="11">
        <v>10.5</v>
      </c>
      <c r="H23" s="3"/>
    </row>
    <row r="24" spans="2:8" ht="15.75" customHeight="1" x14ac:dyDescent="0.15">
      <c r="B24" s="3"/>
      <c r="C24" s="3"/>
      <c r="D24" s="3"/>
      <c r="E24" s="3"/>
      <c r="F24" s="3"/>
      <c r="G24" s="3"/>
      <c r="H24" s="3"/>
    </row>
    <row r="25" spans="2:8" ht="15.75" customHeight="1" x14ac:dyDescent="0.15">
      <c r="B25" s="3"/>
      <c r="C25" s="3"/>
      <c r="D25" s="3"/>
      <c r="E25" s="3"/>
      <c r="F25" s="3"/>
      <c r="G25" s="3"/>
      <c r="H25" s="3"/>
    </row>
    <row r="26" spans="2:8" ht="15.75" customHeight="1" x14ac:dyDescent="0.15">
      <c r="B26" s="3"/>
      <c r="C26" s="3"/>
      <c r="D26" s="3"/>
      <c r="E26" s="3"/>
      <c r="F26" s="3"/>
      <c r="G26" s="3"/>
      <c r="H26" s="3"/>
    </row>
    <row r="27" spans="2:8" ht="15.75" customHeight="1" x14ac:dyDescent="0.15">
      <c r="B27" s="3"/>
      <c r="C27" s="3"/>
      <c r="D27" s="3"/>
      <c r="E27" s="3"/>
      <c r="F27" s="3"/>
      <c r="G27" s="3"/>
      <c r="H27" s="3"/>
    </row>
  </sheetData>
  <mergeCells count="10">
    <mergeCell ref="B8:C9"/>
    <mergeCell ref="C22:C23"/>
    <mergeCell ref="B10:B13"/>
    <mergeCell ref="C10:C11"/>
    <mergeCell ref="C12:C13"/>
    <mergeCell ref="B14:B23"/>
    <mergeCell ref="C14:C15"/>
    <mergeCell ref="C16:C17"/>
    <mergeCell ref="C18:C19"/>
    <mergeCell ref="C20:C21"/>
  </mergeCells>
  <phoneticPr fontId="2"/>
  <conditionalFormatting sqref="E9:G9">
    <cfRule type="top10" dxfId="2268" priority="2358" rank="1"/>
  </conditionalFormatting>
  <conditionalFormatting sqref="E11:G11">
    <cfRule type="top10" dxfId="2267" priority="2359" rank="1"/>
  </conditionalFormatting>
  <conditionalFormatting sqref="E13:G13">
    <cfRule type="top10" dxfId="2266" priority="2360" rank="1"/>
  </conditionalFormatting>
  <conditionalFormatting sqref="E15:G15">
    <cfRule type="top10" dxfId="2265" priority="2361" rank="1"/>
  </conditionalFormatting>
  <conditionalFormatting sqref="E17:G17">
    <cfRule type="top10" dxfId="2264" priority="2362" rank="1"/>
  </conditionalFormatting>
  <conditionalFormatting sqref="E19:G19">
    <cfRule type="top10" dxfId="2263" priority="2363" rank="1"/>
  </conditionalFormatting>
  <conditionalFormatting sqref="E21:G21">
    <cfRule type="top10" dxfId="2262" priority="2364" rank="1"/>
  </conditionalFormatting>
  <conditionalFormatting sqref="E23:G23">
    <cfRule type="top10" dxfId="2261" priority="2365" rank="1"/>
  </conditionalFormatting>
  <pageMargins left="0.7" right="0.7" top="0.75" bottom="0.75" header="0.3" footer="0.3"/>
  <pageSetup paperSize="9" orientation="landscape" r:id="rId1"/>
  <headerFooter>
    <oddFooter>&amp;C&amp;P</oddFooter>
  </headerFooter>
</worksheet>
</file>

<file path=xl/worksheets/sheet2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7"/>
  <sheetViews>
    <sheetView showGridLines="0" zoomScaleNormal="100" workbookViewId="0"/>
  </sheetViews>
  <sheetFormatPr defaultColWidth="8.625" defaultRowHeight="15.75" customHeight="1" x14ac:dyDescent="0.15"/>
  <cols>
    <col min="1" max="2" width="5.625" style="1" customWidth="1"/>
    <col min="3" max="3" width="21.375" style="1" customWidth="1"/>
    <col min="4" max="16384" width="8.625" style="1"/>
  </cols>
  <sheetData>
    <row r="2" spans="2:11" ht="15.75" customHeight="1" x14ac:dyDescent="0.15">
      <c r="B2" s="1" t="s">
        <v>1093</v>
      </c>
    </row>
    <row r="3" spans="2:11" ht="15.75" customHeight="1" x14ac:dyDescent="0.15">
      <c r="B3" s="1" t="s">
        <v>1307</v>
      </c>
    </row>
    <row r="4" spans="2:11" ht="15.75" customHeight="1" x14ac:dyDescent="0.15">
      <c r="B4" s="1" t="s">
        <v>1308</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190</v>
      </c>
      <c r="F7" s="23" t="s">
        <v>191</v>
      </c>
      <c r="G7" s="23" t="s">
        <v>192</v>
      </c>
      <c r="H7" s="23" t="s">
        <v>193</v>
      </c>
      <c r="I7" s="23" t="s">
        <v>194</v>
      </c>
      <c r="J7" s="23" t="s">
        <v>195</v>
      </c>
      <c r="K7" s="23" t="s">
        <v>53</v>
      </c>
    </row>
    <row r="8" spans="2:11" ht="15.75" customHeight="1" thickTop="1" x14ac:dyDescent="0.15">
      <c r="B8" s="108" t="s">
        <v>1270</v>
      </c>
      <c r="C8" s="109"/>
      <c r="D8" s="16">
        <v>27166</v>
      </c>
      <c r="E8" s="46">
        <v>392</v>
      </c>
      <c r="F8" s="28">
        <v>885</v>
      </c>
      <c r="G8" s="28">
        <v>956</v>
      </c>
      <c r="H8" s="28">
        <v>2194</v>
      </c>
      <c r="I8" s="28">
        <v>1664</v>
      </c>
      <c r="J8" s="28">
        <v>12451</v>
      </c>
      <c r="K8" s="28">
        <v>8624</v>
      </c>
    </row>
    <row r="9" spans="2:11" ht="15.75" customHeight="1" x14ac:dyDescent="0.15">
      <c r="B9" s="110"/>
      <c r="C9" s="111"/>
      <c r="D9" s="18">
        <v>100</v>
      </c>
      <c r="E9" s="68">
        <v>1.4</v>
      </c>
      <c r="F9" s="11">
        <v>3.3</v>
      </c>
      <c r="G9" s="11">
        <v>3.5</v>
      </c>
      <c r="H9" s="11">
        <v>8.1</v>
      </c>
      <c r="I9" s="11">
        <v>6.1</v>
      </c>
      <c r="J9" s="11">
        <v>45.8</v>
      </c>
      <c r="K9" s="11">
        <v>31.7</v>
      </c>
    </row>
    <row r="10" spans="2:11" ht="15.75" customHeight="1" x14ac:dyDescent="0.15">
      <c r="B10" s="117" t="s">
        <v>1265</v>
      </c>
      <c r="C10" s="115" t="s">
        <v>1267</v>
      </c>
      <c r="D10" s="17">
        <v>1358</v>
      </c>
      <c r="E10" s="69">
        <v>22</v>
      </c>
      <c r="F10" s="10">
        <v>58</v>
      </c>
      <c r="G10" s="10">
        <v>54</v>
      </c>
      <c r="H10" s="10">
        <v>107</v>
      </c>
      <c r="I10" s="10">
        <v>57</v>
      </c>
      <c r="J10" s="10">
        <v>617</v>
      </c>
      <c r="K10" s="10">
        <v>443</v>
      </c>
    </row>
    <row r="11" spans="2:11" ht="15.75" customHeight="1" x14ac:dyDescent="0.15">
      <c r="B11" s="116"/>
      <c r="C11" s="159"/>
      <c r="D11" s="33">
        <v>100</v>
      </c>
      <c r="E11" s="49">
        <v>1.6</v>
      </c>
      <c r="F11" s="35">
        <v>4.3</v>
      </c>
      <c r="G11" s="35">
        <v>4</v>
      </c>
      <c r="H11" s="35">
        <v>7.9</v>
      </c>
      <c r="I11" s="35">
        <v>4.2</v>
      </c>
      <c r="J11" s="35">
        <v>45.4</v>
      </c>
      <c r="K11" s="35">
        <v>32.6</v>
      </c>
    </row>
    <row r="12" spans="2:11" ht="15.75" customHeight="1" x14ac:dyDescent="0.15">
      <c r="B12" s="116"/>
      <c r="C12" s="160" t="s">
        <v>1262</v>
      </c>
      <c r="D12" s="16">
        <v>3808</v>
      </c>
      <c r="E12" s="46">
        <v>51</v>
      </c>
      <c r="F12" s="28">
        <v>166</v>
      </c>
      <c r="G12" s="28">
        <v>157</v>
      </c>
      <c r="H12" s="28">
        <v>343</v>
      </c>
      <c r="I12" s="28">
        <v>205</v>
      </c>
      <c r="J12" s="28">
        <v>1794</v>
      </c>
      <c r="K12" s="28">
        <v>1092</v>
      </c>
    </row>
    <row r="13" spans="2:11" ht="15.75" customHeight="1" x14ac:dyDescent="0.15">
      <c r="B13" s="116"/>
      <c r="C13" s="159"/>
      <c r="D13" s="33">
        <v>100</v>
      </c>
      <c r="E13" s="49">
        <v>1.3</v>
      </c>
      <c r="F13" s="35">
        <v>4.4000000000000004</v>
      </c>
      <c r="G13" s="35">
        <v>4.0999999999999996</v>
      </c>
      <c r="H13" s="35">
        <v>9</v>
      </c>
      <c r="I13" s="35">
        <v>5.4</v>
      </c>
      <c r="J13" s="35">
        <v>47.1</v>
      </c>
      <c r="K13" s="35">
        <v>28.7</v>
      </c>
    </row>
    <row r="14" spans="2:11" ht="15.75" customHeight="1" x14ac:dyDescent="0.15">
      <c r="B14" s="116"/>
      <c r="C14" s="160" t="s">
        <v>1263</v>
      </c>
      <c r="D14" s="16">
        <v>12123</v>
      </c>
      <c r="E14" s="46">
        <v>173</v>
      </c>
      <c r="F14" s="28">
        <v>397</v>
      </c>
      <c r="G14" s="28">
        <v>435</v>
      </c>
      <c r="H14" s="28">
        <v>1114</v>
      </c>
      <c r="I14" s="28">
        <v>855</v>
      </c>
      <c r="J14" s="28">
        <v>5557</v>
      </c>
      <c r="K14" s="28">
        <v>3592</v>
      </c>
    </row>
    <row r="15" spans="2:11" ht="15.75" customHeight="1" x14ac:dyDescent="0.15">
      <c r="B15" s="116"/>
      <c r="C15" s="159"/>
      <c r="D15" s="33">
        <v>100</v>
      </c>
      <c r="E15" s="49">
        <v>1.4</v>
      </c>
      <c r="F15" s="35">
        <v>3.3</v>
      </c>
      <c r="G15" s="35">
        <v>3.6</v>
      </c>
      <c r="H15" s="35">
        <v>9.1999999999999993</v>
      </c>
      <c r="I15" s="35">
        <v>7.1</v>
      </c>
      <c r="J15" s="35">
        <v>45.8</v>
      </c>
      <c r="K15" s="35">
        <v>29.6</v>
      </c>
    </row>
    <row r="16" spans="2:11" ht="15.75" customHeight="1" x14ac:dyDescent="0.15">
      <c r="B16" s="116"/>
      <c r="C16" s="160" t="s">
        <v>1264</v>
      </c>
      <c r="D16" s="16">
        <v>9877</v>
      </c>
      <c r="E16" s="46">
        <v>146</v>
      </c>
      <c r="F16" s="28">
        <v>264</v>
      </c>
      <c r="G16" s="28">
        <v>310</v>
      </c>
      <c r="H16" s="28">
        <v>630</v>
      </c>
      <c r="I16" s="28">
        <v>547</v>
      </c>
      <c r="J16" s="28">
        <v>4483</v>
      </c>
      <c r="K16" s="28">
        <v>3497</v>
      </c>
    </row>
    <row r="17" spans="2:11" ht="15.75" customHeight="1" x14ac:dyDescent="0.15">
      <c r="B17" s="118"/>
      <c r="C17" s="161"/>
      <c r="D17" s="18">
        <v>100</v>
      </c>
      <c r="E17" s="68">
        <v>1.5</v>
      </c>
      <c r="F17" s="11">
        <v>2.7</v>
      </c>
      <c r="G17" s="11">
        <v>3.1</v>
      </c>
      <c r="H17" s="11">
        <v>6.4</v>
      </c>
      <c r="I17" s="11">
        <v>5.5</v>
      </c>
      <c r="J17" s="11">
        <v>45.4</v>
      </c>
      <c r="K17" s="11">
        <v>35.4</v>
      </c>
    </row>
  </sheetData>
  <mergeCells count="6">
    <mergeCell ref="B8:C9"/>
    <mergeCell ref="B10:B17"/>
    <mergeCell ref="C10:C11"/>
    <mergeCell ref="C12:C13"/>
    <mergeCell ref="C14:C15"/>
    <mergeCell ref="C16:C17"/>
  </mergeCells>
  <phoneticPr fontId="2"/>
  <conditionalFormatting sqref="E9:K9">
    <cfRule type="top10" dxfId="34" priority="2160" rank="1"/>
  </conditionalFormatting>
  <conditionalFormatting sqref="E11:K11">
    <cfRule type="top10" dxfId="33" priority="2161" rank="1"/>
  </conditionalFormatting>
  <conditionalFormatting sqref="E13:K13">
    <cfRule type="top10" dxfId="32" priority="2162" rank="1"/>
  </conditionalFormatting>
  <conditionalFormatting sqref="E15:K15">
    <cfRule type="top10" dxfId="31" priority="2163" rank="1"/>
  </conditionalFormatting>
  <conditionalFormatting sqref="E17:K17">
    <cfRule type="top10" dxfId="30" priority="2164" rank="1"/>
  </conditionalFormatting>
  <pageMargins left="0.7" right="0.7" top="0.75" bottom="0.75" header="0.3" footer="0.3"/>
  <pageSetup paperSize="9" orientation="landscape" r:id="rId1"/>
  <headerFooter>
    <oddFooter>&amp;C&amp;P</oddFooter>
  </headerFooter>
</worksheet>
</file>

<file path=xl/worksheets/sheet2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7"/>
  <sheetViews>
    <sheetView showGridLines="0" zoomScaleNormal="100" workbookViewId="0"/>
  </sheetViews>
  <sheetFormatPr defaultColWidth="8.625" defaultRowHeight="15.75" customHeight="1" x14ac:dyDescent="0.15"/>
  <cols>
    <col min="1" max="2" width="5.625" style="1" customWidth="1"/>
    <col min="3" max="3" width="21.375" style="1" customWidth="1"/>
    <col min="4" max="16384" width="8.625" style="1"/>
  </cols>
  <sheetData>
    <row r="2" spans="2:11" ht="15.75" customHeight="1" x14ac:dyDescent="0.15">
      <c r="B2" s="1" t="s">
        <v>1093</v>
      </c>
    </row>
    <row r="3" spans="2:11" ht="15.75" customHeight="1" x14ac:dyDescent="0.15">
      <c r="B3" s="1" t="s">
        <v>1302</v>
      </c>
    </row>
    <row r="4" spans="2:11" ht="15.75" customHeight="1" x14ac:dyDescent="0.15">
      <c r="B4" s="1" t="s">
        <v>1309</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190</v>
      </c>
      <c r="F7" s="23" t="s">
        <v>191</v>
      </c>
      <c r="G7" s="23" t="s">
        <v>192</v>
      </c>
      <c r="H7" s="23" t="s">
        <v>193</v>
      </c>
      <c r="I7" s="23" t="s">
        <v>194</v>
      </c>
      <c r="J7" s="23" t="s">
        <v>195</v>
      </c>
      <c r="K7" s="23" t="s">
        <v>53</v>
      </c>
    </row>
    <row r="8" spans="2:11" ht="15.75" customHeight="1" thickTop="1" x14ac:dyDescent="0.15">
      <c r="B8" s="108" t="s">
        <v>1270</v>
      </c>
      <c r="C8" s="109"/>
      <c r="D8" s="16">
        <v>27166</v>
      </c>
      <c r="E8" s="46">
        <v>104</v>
      </c>
      <c r="F8" s="28">
        <v>144</v>
      </c>
      <c r="G8" s="28">
        <v>237</v>
      </c>
      <c r="H8" s="28">
        <v>974</v>
      </c>
      <c r="I8" s="28">
        <v>1203</v>
      </c>
      <c r="J8" s="28">
        <v>14879</v>
      </c>
      <c r="K8" s="28">
        <v>9625</v>
      </c>
    </row>
    <row r="9" spans="2:11" ht="15.75" customHeight="1" x14ac:dyDescent="0.15">
      <c r="B9" s="110"/>
      <c r="C9" s="111"/>
      <c r="D9" s="18">
        <v>100</v>
      </c>
      <c r="E9" s="68">
        <v>0.4</v>
      </c>
      <c r="F9" s="11">
        <v>0.5</v>
      </c>
      <c r="G9" s="11">
        <v>0.9</v>
      </c>
      <c r="H9" s="11">
        <v>3.6</v>
      </c>
      <c r="I9" s="11">
        <v>4.4000000000000004</v>
      </c>
      <c r="J9" s="11">
        <v>54.8</v>
      </c>
      <c r="K9" s="11">
        <v>35.4</v>
      </c>
    </row>
    <row r="10" spans="2:11" ht="15.75" customHeight="1" x14ac:dyDescent="0.15">
      <c r="B10" s="117" t="s">
        <v>1265</v>
      </c>
      <c r="C10" s="115" t="s">
        <v>1267</v>
      </c>
      <c r="D10" s="17">
        <v>1358</v>
      </c>
      <c r="E10" s="69">
        <v>7</v>
      </c>
      <c r="F10" s="10">
        <v>13</v>
      </c>
      <c r="G10" s="10">
        <v>8</v>
      </c>
      <c r="H10" s="10">
        <v>48</v>
      </c>
      <c r="I10" s="10">
        <v>53</v>
      </c>
      <c r="J10" s="10">
        <v>711</v>
      </c>
      <c r="K10" s="10">
        <v>518</v>
      </c>
    </row>
    <row r="11" spans="2:11" ht="15.75" customHeight="1" x14ac:dyDescent="0.15">
      <c r="B11" s="116"/>
      <c r="C11" s="159"/>
      <c r="D11" s="33">
        <v>100</v>
      </c>
      <c r="E11" s="49">
        <v>0.5</v>
      </c>
      <c r="F11" s="35">
        <v>1</v>
      </c>
      <c r="G11" s="35">
        <v>0.6</v>
      </c>
      <c r="H11" s="35">
        <v>3.5</v>
      </c>
      <c r="I11" s="35">
        <v>3.9</v>
      </c>
      <c r="J11" s="35">
        <v>52.4</v>
      </c>
      <c r="K11" s="35">
        <v>38.1</v>
      </c>
    </row>
    <row r="12" spans="2:11" ht="15.75" customHeight="1" x14ac:dyDescent="0.15">
      <c r="B12" s="116"/>
      <c r="C12" s="160" t="s">
        <v>1262</v>
      </c>
      <c r="D12" s="16">
        <v>3808</v>
      </c>
      <c r="E12" s="46">
        <v>14</v>
      </c>
      <c r="F12" s="28">
        <v>29</v>
      </c>
      <c r="G12" s="28">
        <v>43</v>
      </c>
      <c r="H12" s="28">
        <v>175</v>
      </c>
      <c r="I12" s="28">
        <v>159</v>
      </c>
      <c r="J12" s="28">
        <v>2163</v>
      </c>
      <c r="K12" s="28">
        <v>1225</v>
      </c>
    </row>
    <row r="13" spans="2:11" ht="15.75" customHeight="1" x14ac:dyDescent="0.15">
      <c r="B13" s="116"/>
      <c r="C13" s="159"/>
      <c r="D13" s="33">
        <v>100</v>
      </c>
      <c r="E13" s="49">
        <v>0.4</v>
      </c>
      <c r="F13" s="35">
        <v>0.8</v>
      </c>
      <c r="G13" s="35">
        <v>1.1000000000000001</v>
      </c>
      <c r="H13" s="35">
        <v>4.5999999999999996</v>
      </c>
      <c r="I13" s="35">
        <v>4.2</v>
      </c>
      <c r="J13" s="35">
        <v>56.8</v>
      </c>
      <c r="K13" s="35">
        <v>32.200000000000003</v>
      </c>
    </row>
    <row r="14" spans="2:11" ht="15.75" customHeight="1" x14ac:dyDescent="0.15">
      <c r="B14" s="116"/>
      <c r="C14" s="160" t="s">
        <v>1263</v>
      </c>
      <c r="D14" s="16">
        <v>12123</v>
      </c>
      <c r="E14" s="46">
        <v>44</v>
      </c>
      <c r="F14" s="28">
        <v>65</v>
      </c>
      <c r="G14" s="28">
        <v>116</v>
      </c>
      <c r="H14" s="28">
        <v>510</v>
      </c>
      <c r="I14" s="28">
        <v>644</v>
      </c>
      <c r="J14" s="28">
        <v>6775</v>
      </c>
      <c r="K14" s="28">
        <v>3969</v>
      </c>
    </row>
    <row r="15" spans="2:11" ht="15.75" customHeight="1" x14ac:dyDescent="0.15">
      <c r="B15" s="116"/>
      <c r="C15" s="159"/>
      <c r="D15" s="33">
        <v>100</v>
      </c>
      <c r="E15" s="49">
        <v>0.4</v>
      </c>
      <c r="F15" s="35">
        <v>0.5</v>
      </c>
      <c r="G15" s="35">
        <v>1</v>
      </c>
      <c r="H15" s="35">
        <v>4.2</v>
      </c>
      <c r="I15" s="35">
        <v>5.3</v>
      </c>
      <c r="J15" s="35">
        <v>55.9</v>
      </c>
      <c r="K15" s="35">
        <v>32.700000000000003</v>
      </c>
    </row>
    <row r="16" spans="2:11" ht="15.75" customHeight="1" x14ac:dyDescent="0.15">
      <c r="B16" s="116"/>
      <c r="C16" s="160" t="s">
        <v>1264</v>
      </c>
      <c r="D16" s="16">
        <v>9877</v>
      </c>
      <c r="E16" s="46">
        <v>39</v>
      </c>
      <c r="F16" s="28">
        <v>37</v>
      </c>
      <c r="G16" s="28">
        <v>70</v>
      </c>
      <c r="H16" s="28">
        <v>241</v>
      </c>
      <c r="I16" s="28">
        <v>347</v>
      </c>
      <c r="J16" s="28">
        <v>5230</v>
      </c>
      <c r="K16" s="28">
        <v>3913</v>
      </c>
    </row>
    <row r="17" spans="2:11" ht="15.75" customHeight="1" x14ac:dyDescent="0.15">
      <c r="B17" s="118"/>
      <c r="C17" s="161"/>
      <c r="D17" s="18">
        <v>100</v>
      </c>
      <c r="E17" s="68">
        <v>0.4</v>
      </c>
      <c r="F17" s="11">
        <v>0.4</v>
      </c>
      <c r="G17" s="11">
        <v>0.7</v>
      </c>
      <c r="H17" s="11">
        <v>2.4</v>
      </c>
      <c r="I17" s="11">
        <v>3.5</v>
      </c>
      <c r="J17" s="11">
        <v>53</v>
      </c>
      <c r="K17" s="11">
        <v>39.6</v>
      </c>
    </row>
  </sheetData>
  <mergeCells count="6">
    <mergeCell ref="B8:C9"/>
    <mergeCell ref="B10:B17"/>
    <mergeCell ref="C10:C11"/>
    <mergeCell ref="C12:C13"/>
    <mergeCell ref="C14:C15"/>
    <mergeCell ref="C16:C17"/>
  </mergeCells>
  <phoneticPr fontId="2"/>
  <conditionalFormatting sqref="E9:K9">
    <cfRule type="top10" dxfId="29" priority="2165" rank="1"/>
  </conditionalFormatting>
  <conditionalFormatting sqref="E11:K11">
    <cfRule type="top10" dxfId="28" priority="2166" rank="1"/>
  </conditionalFormatting>
  <conditionalFormatting sqref="E13:K13">
    <cfRule type="top10" dxfId="27" priority="2167" rank="1"/>
  </conditionalFormatting>
  <conditionalFormatting sqref="E15:K15">
    <cfRule type="top10" dxfId="26" priority="2168" rank="1"/>
  </conditionalFormatting>
  <conditionalFormatting sqref="E17:K17">
    <cfRule type="top10" dxfId="25" priority="2169" rank="1"/>
  </conditionalFormatting>
  <pageMargins left="0.7" right="0.7" top="0.75" bottom="0.75" header="0.3" footer="0.3"/>
  <pageSetup paperSize="9" orientation="landscape" r:id="rId1"/>
  <headerFooter>
    <oddFooter>&amp;C&amp;P</oddFooter>
  </headerFooter>
</worksheet>
</file>

<file path=xl/worksheets/sheet2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7"/>
  <sheetViews>
    <sheetView showGridLines="0" zoomScaleNormal="100" workbookViewId="0"/>
  </sheetViews>
  <sheetFormatPr defaultColWidth="8.625" defaultRowHeight="15.75" customHeight="1" x14ac:dyDescent="0.15"/>
  <cols>
    <col min="1" max="2" width="5.625" style="1" customWidth="1"/>
    <col min="3" max="3" width="21.375" style="1" customWidth="1"/>
    <col min="4" max="16384" width="8.625" style="1"/>
  </cols>
  <sheetData>
    <row r="2" spans="2:11" ht="15.75" customHeight="1" x14ac:dyDescent="0.15">
      <c r="B2" s="1" t="s">
        <v>1093</v>
      </c>
    </row>
    <row r="3" spans="2:11" ht="15.75" customHeight="1" x14ac:dyDescent="0.15">
      <c r="B3" s="1" t="s">
        <v>1302</v>
      </c>
    </row>
    <row r="4" spans="2:11" ht="15.75" customHeight="1" x14ac:dyDescent="0.15">
      <c r="B4" s="1" t="s">
        <v>1310</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190</v>
      </c>
      <c r="F7" s="23" t="s">
        <v>191</v>
      </c>
      <c r="G7" s="23" t="s">
        <v>192</v>
      </c>
      <c r="H7" s="23" t="s">
        <v>193</v>
      </c>
      <c r="I7" s="23" t="s">
        <v>194</v>
      </c>
      <c r="J7" s="23" t="s">
        <v>195</v>
      </c>
      <c r="K7" s="23" t="s">
        <v>53</v>
      </c>
    </row>
    <row r="8" spans="2:11" ht="15.75" customHeight="1" thickTop="1" x14ac:dyDescent="0.15">
      <c r="B8" s="108" t="s">
        <v>1270</v>
      </c>
      <c r="C8" s="109"/>
      <c r="D8" s="16">
        <v>27166</v>
      </c>
      <c r="E8" s="46">
        <v>446</v>
      </c>
      <c r="F8" s="28">
        <v>471</v>
      </c>
      <c r="G8" s="28">
        <v>1155</v>
      </c>
      <c r="H8" s="28">
        <v>1510</v>
      </c>
      <c r="I8" s="28">
        <v>1003</v>
      </c>
      <c r="J8" s="28">
        <v>14355</v>
      </c>
      <c r="K8" s="28">
        <v>8226</v>
      </c>
    </row>
    <row r="9" spans="2:11" ht="15.75" customHeight="1" x14ac:dyDescent="0.15">
      <c r="B9" s="110"/>
      <c r="C9" s="111"/>
      <c r="D9" s="18">
        <v>100</v>
      </c>
      <c r="E9" s="68">
        <v>1.6</v>
      </c>
      <c r="F9" s="11">
        <v>1.7</v>
      </c>
      <c r="G9" s="11">
        <v>4.3</v>
      </c>
      <c r="H9" s="11">
        <v>5.6</v>
      </c>
      <c r="I9" s="11">
        <v>3.7</v>
      </c>
      <c r="J9" s="11">
        <v>52.8</v>
      </c>
      <c r="K9" s="11">
        <v>30.3</v>
      </c>
    </row>
    <row r="10" spans="2:11" ht="15.75" customHeight="1" x14ac:dyDescent="0.15">
      <c r="B10" s="117" t="s">
        <v>1265</v>
      </c>
      <c r="C10" s="115" t="s">
        <v>1268</v>
      </c>
      <c r="D10" s="17">
        <v>1358</v>
      </c>
      <c r="E10" s="69">
        <v>7</v>
      </c>
      <c r="F10" s="10">
        <v>12</v>
      </c>
      <c r="G10" s="10">
        <v>20</v>
      </c>
      <c r="H10" s="10">
        <v>25</v>
      </c>
      <c r="I10" s="10">
        <v>18</v>
      </c>
      <c r="J10" s="10">
        <v>770</v>
      </c>
      <c r="K10" s="10">
        <v>506</v>
      </c>
    </row>
    <row r="11" spans="2:11" ht="15.75" customHeight="1" x14ac:dyDescent="0.15">
      <c r="B11" s="116"/>
      <c r="C11" s="159"/>
      <c r="D11" s="33">
        <v>100</v>
      </c>
      <c r="E11" s="49">
        <v>0.5</v>
      </c>
      <c r="F11" s="35">
        <v>0.9</v>
      </c>
      <c r="G11" s="35">
        <v>1.5</v>
      </c>
      <c r="H11" s="35">
        <v>1.8</v>
      </c>
      <c r="I11" s="35">
        <v>1.3</v>
      </c>
      <c r="J11" s="35">
        <v>56.7</v>
      </c>
      <c r="K11" s="35">
        <v>37.299999999999997</v>
      </c>
    </row>
    <row r="12" spans="2:11" ht="15.75" customHeight="1" x14ac:dyDescent="0.15">
      <c r="B12" s="116"/>
      <c r="C12" s="160" t="s">
        <v>1262</v>
      </c>
      <c r="D12" s="16">
        <v>3808</v>
      </c>
      <c r="E12" s="46">
        <v>36</v>
      </c>
      <c r="F12" s="28">
        <v>79</v>
      </c>
      <c r="G12" s="28">
        <v>72</v>
      </c>
      <c r="H12" s="28">
        <v>215</v>
      </c>
      <c r="I12" s="28">
        <v>164</v>
      </c>
      <c r="J12" s="28">
        <v>2129</v>
      </c>
      <c r="K12" s="28">
        <v>1113</v>
      </c>
    </row>
    <row r="13" spans="2:11" ht="15.75" customHeight="1" x14ac:dyDescent="0.15">
      <c r="B13" s="116"/>
      <c r="C13" s="159"/>
      <c r="D13" s="33">
        <v>100</v>
      </c>
      <c r="E13" s="49">
        <v>0.9</v>
      </c>
      <c r="F13" s="35">
        <v>2.1</v>
      </c>
      <c r="G13" s="35">
        <v>1.9</v>
      </c>
      <c r="H13" s="35">
        <v>5.6</v>
      </c>
      <c r="I13" s="35">
        <v>4.3</v>
      </c>
      <c r="J13" s="35">
        <v>55.9</v>
      </c>
      <c r="K13" s="35">
        <v>29.2</v>
      </c>
    </row>
    <row r="14" spans="2:11" ht="15.75" customHeight="1" x14ac:dyDescent="0.15">
      <c r="B14" s="116"/>
      <c r="C14" s="160" t="s">
        <v>1263</v>
      </c>
      <c r="D14" s="16">
        <v>12123</v>
      </c>
      <c r="E14" s="46">
        <v>228</v>
      </c>
      <c r="F14" s="28">
        <v>190</v>
      </c>
      <c r="G14" s="28">
        <v>630</v>
      </c>
      <c r="H14" s="28">
        <v>730</v>
      </c>
      <c r="I14" s="28">
        <v>511</v>
      </c>
      <c r="J14" s="28">
        <v>6507</v>
      </c>
      <c r="K14" s="28">
        <v>3327</v>
      </c>
    </row>
    <row r="15" spans="2:11" ht="15.75" customHeight="1" x14ac:dyDescent="0.15">
      <c r="B15" s="116"/>
      <c r="C15" s="159"/>
      <c r="D15" s="33">
        <v>100</v>
      </c>
      <c r="E15" s="49">
        <v>1.9</v>
      </c>
      <c r="F15" s="35">
        <v>1.6</v>
      </c>
      <c r="G15" s="35">
        <v>5.2</v>
      </c>
      <c r="H15" s="35">
        <v>6</v>
      </c>
      <c r="I15" s="35">
        <v>4.2</v>
      </c>
      <c r="J15" s="35">
        <v>53.7</v>
      </c>
      <c r="K15" s="35">
        <v>27.4</v>
      </c>
    </row>
    <row r="16" spans="2:11" ht="15.75" customHeight="1" x14ac:dyDescent="0.15">
      <c r="B16" s="116"/>
      <c r="C16" s="160" t="s">
        <v>1264</v>
      </c>
      <c r="D16" s="16">
        <v>9877</v>
      </c>
      <c r="E16" s="46">
        <v>175</v>
      </c>
      <c r="F16" s="28">
        <v>190</v>
      </c>
      <c r="G16" s="28">
        <v>433</v>
      </c>
      <c r="H16" s="28">
        <v>540</v>
      </c>
      <c r="I16" s="28">
        <v>310</v>
      </c>
      <c r="J16" s="28">
        <v>4949</v>
      </c>
      <c r="K16" s="28">
        <v>3280</v>
      </c>
    </row>
    <row r="17" spans="2:11" ht="15.75" customHeight="1" x14ac:dyDescent="0.15">
      <c r="B17" s="118"/>
      <c r="C17" s="161"/>
      <c r="D17" s="18">
        <v>100</v>
      </c>
      <c r="E17" s="68">
        <v>1.8</v>
      </c>
      <c r="F17" s="11">
        <v>1.9</v>
      </c>
      <c r="G17" s="11">
        <v>4.4000000000000004</v>
      </c>
      <c r="H17" s="11">
        <v>5.5</v>
      </c>
      <c r="I17" s="11">
        <v>3.1</v>
      </c>
      <c r="J17" s="11">
        <v>50.1</v>
      </c>
      <c r="K17" s="11">
        <v>33.200000000000003</v>
      </c>
    </row>
  </sheetData>
  <mergeCells count="6">
    <mergeCell ref="B8:C9"/>
    <mergeCell ref="B10:B17"/>
    <mergeCell ref="C10:C11"/>
    <mergeCell ref="C12:C13"/>
    <mergeCell ref="C14:C15"/>
    <mergeCell ref="C16:C17"/>
  </mergeCells>
  <phoneticPr fontId="2"/>
  <conditionalFormatting sqref="E9:K9">
    <cfRule type="top10" dxfId="24" priority="2170" rank="1"/>
  </conditionalFormatting>
  <conditionalFormatting sqref="E11:K11">
    <cfRule type="top10" dxfId="23" priority="2171" rank="1"/>
  </conditionalFormatting>
  <conditionalFormatting sqref="E13:K13">
    <cfRule type="top10" dxfId="22" priority="2172" rank="1"/>
  </conditionalFormatting>
  <conditionalFormatting sqref="E15:K15">
    <cfRule type="top10" dxfId="21" priority="2173" rank="1"/>
  </conditionalFormatting>
  <conditionalFormatting sqref="E17:K17">
    <cfRule type="top10" dxfId="20" priority="2174" rank="1"/>
  </conditionalFormatting>
  <pageMargins left="0.7" right="0.7" top="0.75" bottom="0.75" header="0.3" footer="0.3"/>
  <pageSetup paperSize="9" orientation="landscape" r:id="rId1"/>
  <headerFooter>
    <oddFooter>&amp;C&amp;P</oddFooter>
  </headerFooter>
</worksheet>
</file>

<file path=xl/worksheets/sheet2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7"/>
  <sheetViews>
    <sheetView showGridLines="0" zoomScaleNormal="100" workbookViewId="0"/>
  </sheetViews>
  <sheetFormatPr defaultColWidth="8.625" defaultRowHeight="15.75" customHeight="1" x14ac:dyDescent="0.15"/>
  <cols>
    <col min="1" max="2" width="5.625" style="1" customWidth="1"/>
    <col min="3" max="3" width="21.375" style="1" customWidth="1"/>
    <col min="4" max="16384" width="8.625" style="1"/>
  </cols>
  <sheetData>
    <row r="2" spans="2:11" ht="15.75" customHeight="1" x14ac:dyDescent="0.15">
      <c r="B2" s="1" t="s">
        <v>1093</v>
      </c>
    </row>
    <row r="3" spans="2:11" ht="15.75" customHeight="1" x14ac:dyDescent="0.15">
      <c r="B3" s="1" t="s">
        <v>1302</v>
      </c>
    </row>
    <row r="4" spans="2:11" ht="15.75" customHeight="1" x14ac:dyDescent="0.15">
      <c r="B4" s="1" t="s">
        <v>1311</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190</v>
      </c>
      <c r="F7" s="23" t="s">
        <v>191</v>
      </c>
      <c r="G7" s="23" t="s">
        <v>192</v>
      </c>
      <c r="H7" s="23" t="s">
        <v>193</v>
      </c>
      <c r="I7" s="23" t="s">
        <v>194</v>
      </c>
      <c r="J7" s="23" t="s">
        <v>195</v>
      </c>
      <c r="K7" s="23" t="s">
        <v>53</v>
      </c>
    </row>
    <row r="8" spans="2:11" ht="15.75" customHeight="1" thickTop="1" x14ac:dyDescent="0.15">
      <c r="B8" s="108" t="s">
        <v>1270</v>
      </c>
      <c r="C8" s="109"/>
      <c r="D8" s="16">
        <v>27166</v>
      </c>
      <c r="E8" s="46">
        <v>250</v>
      </c>
      <c r="F8" s="28">
        <v>275</v>
      </c>
      <c r="G8" s="28">
        <v>270</v>
      </c>
      <c r="H8" s="28">
        <v>1524</v>
      </c>
      <c r="I8" s="28">
        <v>3087</v>
      </c>
      <c r="J8" s="28">
        <v>13515</v>
      </c>
      <c r="K8" s="28">
        <v>8245</v>
      </c>
    </row>
    <row r="9" spans="2:11" ht="15.75" customHeight="1" x14ac:dyDescent="0.15">
      <c r="B9" s="110"/>
      <c r="C9" s="111"/>
      <c r="D9" s="18">
        <v>100</v>
      </c>
      <c r="E9" s="68">
        <v>0.9</v>
      </c>
      <c r="F9" s="11">
        <v>1</v>
      </c>
      <c r="G9" s="11">
        <v>1</v>
      </c>
      <c r="H9" s="11">
        <v>5.6</v>
      </c>
      <c r="I9" s="11">
        <v>11.4</v>
      </c>
      <c r="J9" s="11">
        <v>49.7</v>
      </c>
      <c r="K9" s="11">
        <v>30.4</v>
      </c>
    </row>
    <row r="10" spans="2:11" ht="15.75" customHeight="1" x14ac:dyDescent="0.15">
      <c r="B10" s="117" t="s">
        <v>1265</v>
      </c>
      <c r="C10" s="115" t="s">
        <v>1269</v>
      </c>
      <c r="D10" s="17">
        <v>1358</v>
      </c>
      <c r="E10" s="69">
        <v>4</v>
      </c>
      <c r="F10" s="10">
        <v>11</v>
      </c>
      <c r="G10" s="10">
        <v>10</v>
      </c>
      <c r="H10" s="10">
        <v>28</v>
      </c>
      <c r="I10" s="10">
        <v>41</v>
      </c>
      <c r="J10" s="10">
        <v>758</v>
      </c>
      <c r="K10" s="10">
        <v>506</v>
      </c>
    </row>
    <row r="11" spans="2:11" ht="15.75" customHeight="1" x14ac:dyDescent="0.15">
      <c r="B11" s="116"/>
      <c r="C11" s="159"/>
      <c r="D11" s="33">
        <v>100</v>
      </c>
      <c r="E11" s="49">
        <v>0.3</v>
      </c>
      <c r="F11" s="35">
        <v>0.8</v>
      </c>
      <c r="G11" s="35">
        <v>0.7</v>
      </c>
      <c r="H11" s="35">
        <v>2.1</v>
      </c>
      <c r="I11" s="35">
        <v>3</v>
      </c>
      <c r="J11" s="35">
        <v>55.8</v>
      </c>
      <c r="K11" s="35">
        <v>37.299999999999997</v>
      </c>
    </row>
    <row r="12" spans="2:11" ht="15.75" customHeight="1" x14ac:dyDescent="0.15">
      <c r="B12" s="116"/>
      <c r="C12" s="160" t="s">
        <v>1262</v>
      </c>
      <c r="D12" s="16">
        <v>3808</v>
      </c>
      <c r="E12" s="46">
        <v>25</v>
      </c>
      <c r="F12" s="28">
        <v>32</v>
      </c>
      <c r="G12" s="28">
        <v>31</v>
      </c>
      <c r="H12" s="28">
        <v>166</v>
      </c>
      <c r="I12" s="28">
        <v>280</v>
      </c>
      <c r="J12" s="28">
        <v>2150</v>
      </c>
      <c r="K12" s="28">
        <v>1124</v>
      </c>
    </row>
    <row r="13" spans="2:11" ht="15.75" customHeight="1" x14ac:dyDescent="0.15">
      <c r="B13" s="116"/>
      <c r="C13" s="159"/>
      <c r="D13" s="33">
        <v>100</v>
      </c>
      <c r="E13" s="49">
        <v>0.7</v>
      </c>
      <c r="F13" s="35">
        <v>0.8</v>
      </c>
      <c r="G13" s="35">
        <v>0.8</v>
      </c>
      <c r="H13" s="35">
        <v>4.4000000000000004</v>
      </c>
      <c r="I13" s="35">
        <v>7.4</v>
      </c>
      <c r="J13" s="35">
        <v>56.5</v>
      </c>
      <c r="K13" s="35">
        <v>29.5</v>
      </c>
    </row>
    <row r="14" spans="2:11" ht="15.75" customHeight="1" x14ac:dyDescent="0.15">
      <c r="B14" s="116"/>
      <c r="C14" s="160" t="s">
        <v>1263</v>
      </c>
      <c r="D14" s="16">
        <v>12123</v>
      </c>
      <c r="E14" s="46">
        <v>87</v>
      </c>
      <c r="F14" s="28">
        <v>98</v>
      </c>
      <c r="G14" s="28">
        <v>100</v>
      </c>
      <c r="H14" s="28">
        <v>494</v>
      </c>
      <c r="I14" s="28">
        <v>1444</v>
      </c>
      <c r="J14" s="28">
        <v>6366</v>
      </c>
      <c r="K14" s="28">
        <v>3534</v>
      </c>
    </row>
    <row r="15" spans="2:11" ht="15.75" customHeight="1" x14ac:dyDescent="0.15">
      <c r="B15" s="116"/>
      <c r="C15" s="159"/>
      <c r="D15" s="33">
        <v>100</v>
      </c>
      <c r="E15" s="49">
        <v>0.7</v>
      </c>
      <c r="F15" s="35">
        <v>0.8</v>
      </c>
      <c r="G15" s="35">
        <v>0.8</v>
      </c>
      <c r="H15" s="35">
        <v>4.0999999999999996</v>
      </c>
      <c r="I15" s="35">
        <v>11.9</v>
      </c>
      <c r="J15" s="35">
        <v>52.5</v>
      </c>
      <c r="K15" s="35">
        <v>29.2</v>
      </c>
    </row>
    <row r="16" spans="2:11" ht="15.75" customHeight="1" x14ac:dyDescent="0.15">
      <c r="B16" s="116"/>
      <c r="C16" s="160" t="s">
        <v>1264</v>
      </c>
      <c r="D16" s="16">
        <v>9877</v>
      </c>
      <c r="E16" s="46">
        <v>134</v>
      </c>
      <c r="F16" s="28">
        <v>134</v>
      </c>
      <c r="G16" s="28">
        <v>129</v>
      </c>
      <c r="H16" s="28">
        <v>836</v>
      </c>
      <c r="I16" s="28">
        <v>1322</v>
      </c>
      <c r="J16" s="28">
        <v>4241</v>
      </c>
      <c r="K16" s="28">
        <v>3081</v>
      </c>
    </row>
    <row r="17" spans="2:11" ht="15.75" customHeight="1" x14ac:dyDescent="0.15">
      <c r="B17" s="118"/>
      <c r="C17" s="161"/>
      <c r="D17" s="18">
        <v>100</v>
      </c>
      <c r="E17" s="68">
        <v>1.4</v>
      </c>
      <c r="F17" s="11">
        <v>1.4</v>
      </c>
      <c r="G17" s="11">
        <v>1.3</v>
      </c>
      <c r="H17" s="11">
        <v>8.5</v>
      </c>
      <c r="I17" s="11">
        <v>13.4</v>
      </c>
      <c r="J17" s="11">
        <v>42.9</v>
      </c>
      <c r="K17" s="11">
        <v>31.2</v>
      </c>
    </row>
  </sheetData>
  <mergeCells count="6">
    <mergeCell ref="B8:C9"/>
    <mergeCell ref="B10:B17"/>
    <mergeCell ref="C10:C11"/>
    <mergeCell ref="C12:C13"/>
    <mergeCell ref="C14:C15"/>
    <mergeCell ref="C16:C17"/>
  </mergeCells>
  <phoneticPr fontId="2"/>
  <conditionalFormatting sqref="E9:K9">
    <cfRule type="top10" dxfId="19" priority="2175" rank="1"/>
  </conditionalFormatting>
  <conditionalFormatting sqref="E11:K11">
    <cfRule type="top10" dxfId="18" priority="2176" rank="1"/>
  </conditionalFormatting>
  <conditionalFormatting sqref="E13:K13">
    <cfRule type="top10" dxfId="17" priority="2177" rank="1"/>
  </conditionalFormatting>
  <conditionalFormatting sqref="E15:K15">
    <cfRule type="top10" dxfId="16" priority="2178" rank="1"/>
  </conditionalFormatting>
  <conditionalFormatting sqref="E17:K17">
    <cfRule type="top10" dxfId="15" priority="2179" rank="1"/>
  </conditionalFormatting>
  <pageMargins left="0.7" right="0.7" top="0.75" bottom="0.75" header="0.3" footer="0.3"/>
  <pageSetup paperSize="9" orientation="landscape" r:id="rId1"/>
  <headerFooter>
    <oddFooter>&amp;C&amp;P</oddFooter>
  </headerFooter>
</worksheet>
</file>

<file path=xl/worksheets/sheet2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7"/>
  <sheetViews>
    <sheetView showGridLines="0" zoomScaleNormal="100" workbookViewId="0"/>
  </sheetViews>
  <sheetFormatPr defaultColWidth="8.625" defaultRowHeight="15.75" customHeight="1" x14ac:dyDescent="0.15"/>
  <cols>
    <col min="1" max="2" width="5.625" style="1" customWidth="1"/>
    <col min="3" max="3" width="21.375" style="1" customWidth="1"/>
    <col min="4" max="16384" width="8.625" style="1"/>
  </cols>
  <sheetData>
    <row r="2" spans="2:11" ht="15.75" customHeight="1" x14ac:dyDescent="0.15">
      <c r="B2" s="1" t="s">
        <v>1093</v>
      </c>
    </row>
    <row r="3" spans="2:11" ht="15.75" customHeight="1" x14ac:dyDescent="0.15">
      <c r="B3" s="1" t="s">
        <v>1302</v>
      </c>
    </row>
    <row r="4" spans="2:11" ht="15.75" customHeight="1" x14ac:dyDescent="0.15">
      <c r="B4" s="1" t="s">
        <v>1312</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190</v>
      </c>
      <c r="F7" s="23" t="s">
        <v>191</v>
      </c>
      <c r="G7" s="23" t="s">
        <v>192</v>
      </c>
      <c r="H7" s="23" t="s">
        <v>193</v>
      </c>
      <c r="I7" s="23" t="s">
        <v>194</v>
      </c>
      <c r="J7" s="23" t="s">
        <v>195</v>
      </c>
      <c r="K7" s="23" t="s">
        <v>53</v>
      </c>
    </row>
    <row r="8" spans="2:11" ht="15.75" customHeight="1" thickTop="1" x14ac:dyDescent="0.15">
      <c r="B8" s="108" t="s">
        <v>1270</v>
      </c>
      <c r="C8" s="109"/>
      <c r="D8" s="16">
        <v>27166</v>
      </c>
      <c r="E8" s="46">
        <v>229</v>
      </c>
      <c r="F8" s="28">
        <v>218</v>
      </c>
      <c r="G8" s="28">
        <v>242</v>
      </c>
      <c r="H8" s="28">
        <v>1579</v>
      </c>
      <c r="I8" s="28">
        <v>8037</v>
      </c>
      <c r="J8" s="28">
        <v>8689</v>
      </c>
      <c r="K8" s="28">
        <v>8172</v>
      </c>
    </row>
    <row r="9" spans="2:11" ht="15.75" customHeight="1" x14ac:dyDescent="0.15">
      <c r="B9" s="110"/>
      <c r="C9" s="111"/>
      <c r="D9" s="18">
        <v>100</v>
      </c>
      <c r="E9" s="68">
        <v>0.8</v>
      </c>
      <c r="F9" s="11">
        <v>0.8</v>
      </c>
      <c r="G9" s="11">
        <v>0.9</v>
      </c>
      <c r="H9" s="11">
        <v>5.8</v>
      </c>
      <c r="I9" s="11">
        <v>29.6</v>
      </c>
      <c r="J9" s="11">
        <v>32</v>
      </c>
      <c r="K9" s="11">
        <v>30.1</v>
      </c>
    </row>
    <row r="10" spans="2:11" ht="15.75" customHeight="1" x14ac:dyDescent="0.15">
      <c r="B10" s="117" t="s">
        <v>1265</v>
      </c>
      <c r="C10" s="115" t="s">
        <v>1266</v>
      </c>
      <c r="D10" s="17">
        <v>1358</v>
      </c>
      <c r="E10" s="69">
        <v>7</v>
      </c>
      <c r="F10" s="10">
        <v>14</v>
      </c>
      <c r="G10" s="10">
        <v>12</v>
      </c>
      <c r="H10" s="10">
        <v>61</v>
      </c>
      <c r="I10" s="10">
        <v>223</v>
      </c>
      <c r="J10" s="10">
        <v>589</v>
      </c>
      <c r="K10" s="10">
        <v>452</v>
      </c>
    </row>
    <row r="11" spans="2:11" ht="15.75" customHeight="1" x14ac:dyDescent="0.15">
      <c r="B11" s="116"/>
      <c r="C11" s="159"/>
      <c r="D11" s="33">
        <v>100</v>
      </c>
      <c r="E11" s="49">
        <v>0.5</v>
      </c>
      <c r="F11" s="35">
        <v>1</v>
      </c>
      <c r="G11" s="35">
        <v>0.9</v>
      </c>
      <c r="H11" s="35">
        <v>4.5</v>
      </c>
      <c r="I11" s="35">
        <v>16.399999999999999</v>
      </c>
      <c r="J11" s="35">
        <v>43.4</v>
      </c>
      <c r="K11" s="35">
        <v>33.299999999999997</v>
      </c>
    </row>
    <row r="12" spans="2:11" ht="15.75" customHeight="1" x14ac:dyDescent="0.15">
      <c r="B12" s="116"/>
      <c r="C12" s="160" t="s">
        <v>1262</v>
      </c>
      <c r="D12" s="16">
        <v>3808</v>
      </c>
      <c r="E12" s="46">
        <v>33</v>
      </c>
      <c r="F12" s="28">
        <v>49</v>
      </c>
      <c r="G12" s="28">
        <v>45</v>
      </c>
      <c r="H12" s="28">
        <v>301</v>
      </c>
      <c r="I12" s="28">
        <v>1236</v>
      </c>
      <c r="J12" s="28">
        <v>1182</v>
      </c>
      <c r="K12" s="28">
        <v>962</v>
      </c>
    </row>
    <row r="13" spans="2:11" ht="15.75" customHeight="1" x14ac:dyDescent="0.15">
      <c r="B13" s="116"/>
      <c r="C13" s="159"/>
      <c r="D13" s="33">
        <v>100</v>
      </c>
      <c r="E13" s="49">
        <v>0.9</v>
      </c>
      <c r="F13" s="35">
        <v>1.3</v>
      </c>
      <c r="G13" s="35">
        <v>1.2</v>
      </c>
      <c r="H13" s="35">
        <v>7.9</v>
      </c>
      <c r="I13" s="35">
        <v>32.5</v>
      </c>
      <c r="J13" s="35">
        <v>31</v>
      </c>
      <c r="K13" s="35">
        <v>25.3</v>
      </c>
    </row>
    <row r="14" spans="2:11" ht="15.75" customHeight="1" x14ac:dyDescent="0.15">
      <c r="B14" s="116"/>
      <c r="C14" s="160" t="s">
        <v>1263</v>
      </c>
      <c r="D14" s="16">
        <v>12123</v>
      </c>
      <c r="E14" s="46">
        <v>125</v>
      </c>
      <c r="F14" s="28">
        <v>109</v>
      </c>
      <c r="G14" s="28">
        <v>117</v>
      </c>
      <c r="H14" s="28">
        <v>747</v>
      </c>
      <c r="I14" s="28">
        <v>3988</v>
      </c>
      <c r="J14" s="28">
        <v>3690</v>
      </c>
      <c r="K14" s="28">
        <v>3347</v>
      </c>
    </row>
    <row r="15" spans="2:11" ht="15.75" customHeight="1" x14ac:dyDescent="0.15">
      <c r="B15" s="116"/>
      <c r="C15" s="159"/>
      <c r="D15" s="33">
        <v>100</v>
      </c>
      <c r="E15" s="49">
        <v>1</v>
      </c>
      <c r="F15" s="35">
        <v>0.9</v>
      </c>
      <c r="G15" s="35">
        <v>1</v>
      </c>
      <c r="H15" s="35">
        <v>6.2</v>
      </c>
      <c r="I15" s="35">
        <v>32.9</v>
      </c>
      <c r="J15" s="35">
        <v>30.4</v>
      </c>
      <c r="K15" s="35">
        <v>27.6</v>
      </c>
    </row>
    <row r="16" spans="2:11" ht="15.75" customHeight="1" x14ac:dyDescent="0.15">
      <c r="B16" s="116"/>
      <c r="C16" s="160" t="s">
        <v>1264</v>
      </c>
      <c r="D16" s="16">
        <v>9877</v>
      </c>
      <c r="E16" s="46">
        <v>64</v>
      </c>
      <c r="F16" s="28">
        <v>46</v>
      </c>
      <c r="G16" s="28">
        <v>68</v>
      </c>
      <c r="H16" s="28">
        <v>470</v>
      </c>
      <c r="I16" s="28">
        <v>2590</v>
      </c>
      <c r="J16" s="28">
        <v>3228</v>
      </c>
      <c r="K16" s="28">
        <v>3411</v>
      </c>
    </row>
    <row r="17" spans="2:11" ht="15.75" customHeight="1" x14ac:dyDescent="0.15">
      <c r="B17" s="118"/>
      <c r="C17" s="161"/>
      <c r="D17" s="18">
        <v>100</v>
      </c>
      <c r="E17" s="68">
        <v>0.6</v>
      </c>
      <c r="F17" s="11">
        <v>0.5</v>
      </c>
      <c r="G17" s="11">
        <v>0.7</v>
      </c>
      <c r="H17" s="11">
        <v>4.8</v>
      </c>
      <c r="I17" s="11">
        <v>26.2</v>
      </c>
      <c r="J17" s="11">
        <v>32.700000000000003</v>
      </c>
      <c r="K17" s="11">
        <v>34.5</v>
      </c>
    </row>
  </sheetData>
  <mergeCells count="6">
    <mergeCell ref="B8:C9"/>
    <mergeCell ref="B10:B17"/>
    <mergeCell ref="C10:C11"/>
    <mergeCell ref="C12:C13"/>
    <mergeCell ref="C14:C15"/>
    <mergeCell ref="C16:C17"/>
  </mergeCells>
  <phoneticPr fontId="2"/>
  <conditionalFormatting sqref="E9:K9">
    <cfRule type="top10" dxfId="14" priority="2180" rank="1"/>
  </conditionalFormatting>
  <conditionalFormatting sqref="E11:K11">
    <cfRule type="top10" dxfId="13" priority="2181" rank="1"/>
  </conditionalFormatting>
  <conditionalFormatting sqref="E13:K13">
    <cfRule type="top10" dxfId="12" priority="2182" rank="1"/>
  </conditionalFormatting>
  <conditionalFormatting sqref="E15:K15">
    <cfRule type="top10" dxfId="11" priority="2183" rank="1"/>
  </conditionalFormatting>
  <conditionalFormatting sqref="E17:K17">
    <cfRule type="top10" dxfId="10" priority="2184" rank="1"/>
  </conditionalFormatting>
  <pageMargins left="0.7" right="0.7" top="0.75" bottom="0.75" header="0.3" footer="0.3"/>
  <pageSetup paperSize="9" orientation="landscape" r:id="rId1"/>
  <headerFooter>
    <oddFooter>&amp;C&amp;P</oddFooter>
  </headerFooter>
</worksheet>
</file>

<file path=xl/worksheets/sheet2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7"/>
  <sheetViews>
    <sheetView showGridLines="0" zoomScaleNormal="100" workbookViewId="0"/>
  </sheetViews>
  <sheetFormatPr defaultColWidth="8.625" defaultRowHeight="15.75" customHeight="1" x14ac:dyDescent="0.15"/>
  <cols>
    <col min="1" max="2" width="5.625" style="1" customWidth="1"/>
    <col min="3" max="3" width="21.375" style="1" customWidth="1"/>
    <col min="4" max="16384" width="8.625" style="1"/>
  </cols>
  <sheetData>
    <row r="2" spans="2:11" ht="15.75" customHeight="1" x14ac:dyDescent="0.15">
      <c r="B2" s="1" t="s">
        <v>1093</v>
      </c>
    </row>
    <row r="3" spans="2:11" ht="15.75" customHeight="1" x14ac:dyDescent="0.15">
      <c r="B3" s="1" t="s">
        <v>1302</v>
      </c>
    </row>
    <row r="4" spans="2:11" ht="15.75" customHeight="1" x14ac:dyDescent="0.15">
      <c r="B4" s="1" t="s">
        <v>1313</v>
      </c>
    </row>
    <row r="6" spans="2:11" ht="4.5" customHeight="1" x14ac:dyDescent="0.15">
      <c r="B6" s="12"/>
      <c r="C6" s="6"/>
      <c r="D6" s="15"/>
      <c r="E6" s="73"/>
      <c r="F6" s="13"/>
      <c r="G6" s="13"/>
      <c r="H6" s="13"/>
      <c r="I6" s="13"/>
      <c r="J6" s="13"/>
      <c r="K6" s="13"/>
    </row>
    <row r="7" spans="2:11" s="2" customFormat="1" ht="118.5" customHeight="1" thickBot="1" x14ac:dyDescent="0.2">
      <c r="B7" s="25"/>
      <c r="C7" s="5" t="s">
        <v>427</v>
      </c>
      <c r="D7" s="19" t="s">
        <v>52</v>
      </c>
      <c r="E7" s="22" t="s">
        <v>190</v>
      </c>
      <c r="F7" s="23" t="s">
        <v>191</v>
      </c>
      <c r="G7" s="23" t="s">
        <v>192</v>
      </c>
      <c r="H7" s="23" t="s">
        <v>193</v>
      </c>
      <c r="I7" s="23" t="s">
        <v>194</v>
      </c>
      <c r="J7" s="23" t="s">
        <v>195</v>
      </c>
      <c r="K7" s="23" t="s">
        <v>53</v>
      </c>
    </row>
    <row r="8" spans="2:11" ht="15.75" customHeight="1" thickTop="1" x14ac:dyDescent="0.15">
      <c r="B8" s="108" t="s">
        <v>1270</v>
      </c>
      <c r="C8" s="109"/>
      <c r="D8" s="16">
        <v>27166</v>
      </c>
      <c r="E8" s="46">
        <v>3528</v>
      </c>
      <c r="F8" s="28">
        <v>1366</v>
      </c>
      <c r="G8" s="28">
        <v>362</v>
      </c>
      <c r="H8" s="28">
        <v>608</v>
      </c>
      <c r="I8" s="28">
        <v>1166</v>
      </c>
      <c r="J8" s="28">
        <v>11655</v>
      </c>
      <c r="K8" s="28">
        <v>8481</v>
      </c>
    </row>
    <row r="9" spans="2:11" ht="15.75" customHeight="1" x14ac:dyDescent="0.15">
      <c r="B9" s="110"/>
      <c r="C9" s="111"/>
      <c r="D9" s="18">
        <v>100</v>
      </c>
      <c r="E9" s="68">
        <v>13</v>
      </c>
      <c r="F9" s="11">
        <v>5</v>
      </c>
      <c r="G9" s="11">
        <v>1.3</v>
      </c>
      <c r="H9" s="11">
        <v>2.2000000000000002</v>
      </c>
      <c r="I9" s="11">
        <v>4.3</v>
      </c>
      <c r="J9" s="11">
        <v>42.9</v>
      </c>
      <c r="K9" s="11">
        <v>31.2</v>
      </c>
    </row>
    <row r="10" spans="2:11" ht="15.75" customHeight="1" x14ac:dyDescent="0.15">
      <c r="B10" s="117" t="s">
        <v>1265</v>
      </c>
      <c r="C10" s="115" t="s">
        <v>1266</v>
      </c>
      <c r="D10" s="17">
        <v>1358</v>
      </c>
      <c r="E10" s="69">
        <v>177</v>
      </c>
      <c r="F10" s="10">
        <v>60</v>
      </c>
      <c r="G10" s="10">
        <v>17</v>
      </c>
      <c r="H10" s="10">
        <v>11</v>
      </c>
      <c r="I10" s="10">
        <v>29</v>
      </c>
      <c r="J10" s="10">
        <v>621</v>
      </c>
      <c r="K10" s="10">
        <v>443</v>
      </c>
    </row>
    <row r="11" spans="2:11" ht="15.75" customHeight="1" x14ac:dyDescent="0.15">
      <c r="B11" s="116"/>
      <c r="C11" s="159"/>
      <c r="D11" s="33">
        <v>100</v>
      </c>
      <c r="E11" s="49">
        <v>13</v>
      </c>
      <c r="F11" s="35">
        <v>4.4000000000000004</v>
      </c>
      <c r="G11" s="35">
        <v>1.3</v>
      </c>
      <c r="H11" s="35">
        <v>0.8</v>
      </c>
      <c r="I11" s="35">
        <v>2.1</v>
      </c>
      <c r="J11" s="35">
        <v>45.7</v>
      </c>
      <c r="K11" s="35">
        <v>32.6</v>
      </c>
    </row>
    <row r="12" spans="2:11" ht="15.75" customHeight="1" x14ac:dyDescent="0.15">
      <c r="B12" s="116"/>
      <c r="C12" s="160" t="s">
        <v>1262</v>
      </c>
      <c r="D12" s="16">
        <v>3808</v>
      </c>
      <c r="E12" s="46">
        <v>453</v>
      </c>
      <c r="F12" s="28">
        <v>182</v>
      </c>
      <c r="G12" s="28">
        <v>53</v>
      </c>
      <c r="H12" s="28">
        <v>75</v>
      </c>
      <c r="I12" s="28">
        <v>124</v>
      </c>
      <c r="J12" s="28">
        <v>1820</v>
      </c>
      <c r="K12" s="28">
        <v>1101</v>
      </c>
    </row>
    <row r="13" spans="2:11" ht="15.75" customHeight="1" x14ac:dyDescent="0.15">
      <c r="B13" s="116"/>
      <c r="C13" s="159"/>
      <c r="D13" s="33">
        <v>100</v>
      </c>
      <c r="E13" s="49">
        <v>11.9</v>
      </c>
      <c r="F13" s="35">
        <v>4.8</v>
      </c>
      <c r="G13" s="35">
        <v>1.4</v>
      </c>
      <c r="H13" s="35">
        <v>2</v>
      </c>
      <c r="I13" s="35">
        <v>3.3</v>
      </c>
      <c r="J13" s="35">
        <v>47.8</v>
      </c>
      <c r="K13" s="35">
        <v>28.9</v>
      </c>
    </row>
    <row r="14" spans="2:11" ht="15.75" customHeight="1" x14ac:dyDescent="0.15">
      <c r="B14" s="116"/>
      <c r="C14" s="160" t="s">
        <v>1263</v>
      </c>
      <c r="D14" s="16">
        <v>12123</v>
      </c>
      <c r="E14" s="46">
        <v>1620</v>
      </c>
      <c r="F14" s="28">
        <v>684</v>
      </c>
      <c r="G14" s="28">
        <v>155</v>
      </c>
      <c r="H14" s="28">
        <v>282</v>
      </c>
      <c r="I14" s="28">
        <v>520</v>
      </c>
      <c r="J14" s="28">
        <v>5375</v>
      </c>
      <c r="K14" s="28">
        <v>3487</v>
      </c>
    </row>
    <row r="15" spans="2:11" ht="15.75" customHeight="1" x14ac:dyDescent="0.15">
      <c r="B15" s="116"/>
      <c r="C15" s="159"/>
      <c r="D15" s="33">
        <v>100</v>
      </c>
      <c r="E15" s="49">
        <v>13.4</v>
      </c>
      <c r="F15" s="35">
        <v>5.6</v>
      </c>
      <c r="G15" s="35">
        <v>1.3</v>
      </c>
      <c r="H15" s="35">
        <v>2.2999999999999998</v>
      </c>
      <c r="I15" s="35">
        <v>4.3</v>
      </c>
      <c r="J15" s="35">
        <v>44.3</v>
      </c>
      <c r="K15" s="35">
        <v>28.8</v>
      </c>
    </row>
    <row r="16" spans="2:11" ht="15.75" customHeight="1" x14ac:dyDescent="0.15">
      <c r="B16" s="116"/>
      <c r="C16" s="160" t="s">
        <v>1264</v>
      </c>
      <c r="D16" s="16">
        <v>9877</v>
      </c>
      <c r="E16" s="46">
        <v>1278</v>
      </c>
      <c r="F16" s="28">
        <v>440</v>
      </c>
      <c r="G16" s="28">
        <v>137</v>
      </c>
      <c r="H16" s="28">
        <v>240</v>
      </c>
      <c r="I16" s="28">
        <v>493</v>
      </c>
      <c r="J16" s="28">
        <v>3839</v>
      </c>
      <c r="K16" s="28">
        <v>3450</v>
      </c>
    </row>
    <row r="17" spans="2:11" ht="15.75" customHeight="1" x14ac:dyDescent="0.15">
      <c r="B17" s="118"/>
      <c r="C17" s="161"/>
      <c r="D17" s="18">
        <v>100</v>
      </c>
      <c r="E17" s="68">
        <v>12.9</v>
      </c>
      <c r="F17" s="11">
        <v>4.5</v>
      </c>
      <c r="G17" s="11">
        <v>1.4</v>
      </c>
      <c r="H17" s="11">
        <v>2.4</v>
      </c>
      <c r="I17" s="11">
        <v>5</v>
      </c>
      <c r="J17" s="11">
        <v>38.9</v>
      </c>
      <c r="K17" s="11">
        <v>34.9</v>
      </c>
    </row>
  </sheetData>
  <mergeCells count="6">
    <mergeCell ref="B8:C9"/>
    <mergeCell ref="B10:B17"/>
    <mergeCell ref="C10:C11"/>
    <mergeCell ref="C12:C13"/>
    <mergeCell ref="C14:C15"/>
    <mergeCell ref="C16:C17"/>
  </mergeCells>
  <phoneticPr fontId="2"/>
  <conditionalFormatting sqref="E9:K9">
    <cfRule type="top10" dxfId="9" priority="2185" rank="1"/>
  </conditionalFormatting>
  <conditionalFormatting sqref="E11:K11">
    <cfRule type="top10" dxfId="8" priority="2186" rank="1"/>
  </conditionalFormatting>
  <conditionalFormatting sqref="E13:K13">
    <cfRule type="top10" dxfId="7" priority="2187" rank="1"/>
  </conditionalFormatting>
  <conditionalFormatting sqref="E15:K15">
    <cfRule type="top10" dxfId="6" priority="2188" rank="1"/>
  </conditionalFormatting>
  <conditionalFormatting sqref="E17:K17">
    <cfRule type="top10" dxfId="5" priority="2189" rank="1"/>
  </conditionalFormatting>
  <pageMargins left="0.7" right="0.7" top="0.75" bottom="0.75" header="0.3" footer="0.3"/>
  <pageSetup paperSize="9" orientation="landscape" r:id="rId1"/>
  <headerFooter>
    <oddFooter>&amp;C&amp;P</oddFooter>
  </headerFooter>
</worksheet>
</file>

<file path=xl/worksheets/sheet2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7"/>
  <sheetViews>
    <sheetView showGridLines="0" zoomScaleNormal="100" workbookViewId="0"/>
  </sheetViews>
  <sheetFormatPr defaultColWidth="8.625" defaultRowHeight="15.75" customHeight="1" x14ac:dyDescent="0.15"/>
  <cols>
    <col min="1" max="2" width="5.625" style="1" customWidth="1"/>
    <col min="3" max="3" width="21.375" style="1" customWidth="1"/>
    <col min="4" max="16384" width="8.625" style="1"/>
  </cols>
  <sheetData>
    <row r="2" spans="2:15" ht="15.75" customHeight="1" x14ac:dyDescent="0.15">
      <c r="B2" s="1" t="s">
        <v>1093</v>
      </c>
    </row>
    <row r="3" spans="2:15" ht="15.75" customHeight="1" x14ac:dyDescent="0.15">
      <c r="B3" s="1" t="s">
        <v>1302</v>
      </c>
    </row>
    <row r="4" spans="2:15" ht="15.75" customHeight="1" x14ac:dyDescent="0.15">
      <c r="B4" s="1" t="s">
        <v>1314</v>
      </c>
    </row>
    <row r="6" spans="2:15" ht="4.5" customHeight="1" x14ac:dyDescent="0.15">
      <c r="B6" s="12"/>
      <c r="C6" s="6"/>
      <c r="D6" s="15"/>
      <c r="E6" s="73"/>
      <c r="F6" s="13"/>
      <c r="G6" s="13"/>
      <c r="H6" s="13"/>
      <c r="I6" s="13"/>
      <c r="J6" s="13"/>
      <c r="K6" s="13"/>
      <c r="L6" s="13"/>
      <c r="M6" s="13"/>
      <c r="N6" s="13"/>
      <c r="O6" s="13"/>
    </row>
    <row r="7" spans="2:15" s="2" customFormat="1" ht="118.5" customHeight="1" thickBot="1" x14ac:dyDescent="0.2">
      <c r="B7" s="25"/>
      <c r="C7" s="5" t="s">
        <v>427</v>
      </c>
      <c r="D7" s="19" t="s">
        <v>52</v>
      </c>
      <c r="E7" s="22" t="s">
        <v>308</v>
      </c>
      <c r="F7" s="23" t="s">
        <v>1315</v>
      </c>
      <c r="G7" s="23" t="s">
        <v>309</v>
      </c>
      <c r="H7" s="23" t="s">
        <v>310</v>
      </c>
      <c r="I7" s="23" t="s">
        <v>311</v>
      </c>
      <c r="J7" s="23" t="s">
        <v>312</v>
      </c>
      <c r="K7" s="23" t="s">
        <v>313</v>
      </c>
      <c r="L7" s="23" t="s">
        <v>314</v>
      </c>
      <c r="M7" s="23" t="s">
        <v>315</v>
      </c>
      <c r="N7" s="23" t="s">
        <v>316</v>
      </c>
      <c r="O7" s="23" t="s">
        <v>53</v>
      </c>
    </row>
    <row r="8" spans="2:15" ht="15.75" customHeight="1" thickTop="1" x14ac:dyDescent="0.15">
      <c r="B8" s="108" t="s">
        <v>1270</v>
      </c>
      <c r="C8" s="109"/>
      <c r="D8" s="16">
        <v>27166</v>
      </c>
      <c r="E8" s="46">
        <v>4464</v>
      </c>
      <c r="F8" s="28">
        <v>9708</v>
      </c>
      <c r="G8" s="28">
        <v>1474</v>
      </c>
      <c r="H8" s="28">
        <v>1661</v>
      </c>
      <c r="I8" s="28">
        <v>5168</v>
      </c>
      <c r="J8" s="28">
        <v>1895</v>
      </c>
      <c r="K8" s="28">
        <v>1320</v>
      </c>
      <c r="L8" s="28">
        <v>581</v>
      </c>
      <c r="M8" s="28">
        <v>5266</v>
      </c>
      <c r="N8" s="28">
        <v>8936</v>
      </c>
      <c r="O8" s="28">
        <v>2664</v>
      </c>
    </row>
    <row r="9" spans="2:15" ht="15.75" customHeight="1" x14ac:dyDescent="0.15">
      <c r="B9" s="110"/>
      <c r="C9" s="111"/>
      <c r="D9" s="18">
        <v>100</v>
      </c>
      <c r="E9" s="68">
        <v>16.399999999999999</v>
      </c>
      <c r="F9" s="11">
        <v>35.700000000000003</v>
      </c>
      <c r="G9" s="11">
        <v>5.4</v>
      </c>
      <c r="H9" s="11">
        <v>6.1</v>
      </c>
      <c r="I9" s="11">
        <v>19</v>
      </c>
      <c r="J9" s="11">
        <v>7</v>
      </c>
      <c r="K9" s="11">
        <v>4.9000000000000004</v>
      </c>
      <c r="L9" s="11">
        <v>2.1</v>
      </c>
      <c r="M9" s="11">
        <v>19.399999999999999</v>
      </c>
      <c r="N9" s="11">
        <v>32.9</v>
      </c>
      <c r="O9" s="11">
        <v>9.8000000000000007</v>
      </c>
    </row>
    <row r="10" spans="2:15" ht="15.75" customHeight="1" x14ac:dyDescent="0.15">
      <c r="B10" s="117" t="s">
        <v>1265</v>
      </c>
      <c r="C10" s="115" t="s">
        <v>1267</v>
      </c>
      <c r="D10" s="17">
        <v>1358</v>
      </c>
      <c r="E10" s="69">
        <v>259</v>
      </c>
      <c r="F10" s="10">
        <v>401</v>
      </c>
      <c r="G10" s="10">
        <v>57</v>
      </c>
      <c r="H10" s="10">
        <v>64</v>
      </c>
      <c r="I10" s="10">
        <v>143</v>
      </c>
      <c r="J10" s="10">
        <v>83</v>
      </c>
      <c r="K10" s="10">
        <v>40</v>
      </c>
      <c r="L10" s="10">
        <v>36</v>
      </c>
      <c r="M10" s="10">
        <v>159</v>
      </c>
      <c r="N10" s="10">
        <v>590</v>
      </c>
      <c r="O10" s="10">
        <v>100</v>
      </c>
    </row>
    <row r="11" spans="2:15" ht="15.75" customHeight="1" x14ac:dyDescent="0.15">
      <c r="B11" s="116"/>
      <c r="C11" s="159"/>
      <c r="D11" s="33">
        <v>100</v>
      </c>
      <c r="E11" s="49">
        <v>19.100000000000001</v>
      </c>
      <c r="F11" s="35">
        <v>29.5</v>
      </c>
      <c r="G11" s="35">
        <v>4.2</v>
      </c>
      <c r="H11" s="35">
        <v>4.7</v>
      </c>
      <c r="I11" s="35">
        <v>10.5</v>
      </c>
      <c r="J11" s="35">
        <v>6.1</v>
      </c>
      <c r="K11" s="35">
        <v>2.9</v>
      </c>
      <c r="L11" s="35">
        <v>2.7</v>
      </c>
      <c r="M11" s="35">
        <v>11.7</v>
      </c>
      <c r="N11" s="35">
        <v>43.4</v>
      </c>
      <c r="O11" s="35">
        <v>7.4</v>
      </c>
    </row>
    <row r="12" spans="2:15" ht="15.75" customHeight="1" x14ac:dyDescent="0.15">
      <c r="B12" s="116"/>
      <c r="C12" s="160" t="s">
        <v>1262</v>
      </c>
      <c r="D12" s="16">
        <v>3808</v>
      </c>
      <c r="E12" s="46">
        <v>620</v>
      </c>
      <c r="F12" s="28">
        <v>1371</v>
      </c>
      <c r="G12" s="28">
        <v>184</v>
      </c>
      <c r="H12" s="28">
        <v>179</v>
      </c>
      <c r="I12" s="28">
        <v>701</v>
      </c>
      <c r="J12" s="28">
        <v>260</v>
      </c>
      <c r="K12" s="28">
        <v>160</v>
      </c>
      <c r="L12" s="28">
        <v>79</v>
      </c>
      <c r="M12" s="28">
        <v>647</v>
      </c>
      <c r="N12" s="28">
        <v>1294</v>
      </c>
      <c r="O12" s="28">
        <v>371</v>
      </c>
    </row>
    <row r="13" spans="2:15" ht="15.75" customHeight="1" x14ac:dyDescent="0.15">
      <c r="B13" s="116"/>
      <c r="C13" s="159"/>
      <c r="D13" s="33">
        <v>100</v>
      </c>
      <c r="E13" s="49">
        <v>16.3</v>
      </c>
      <c r="F13" s="35">
        <v>36</v>
      </c>
      <c r="G13" s="35">
        <v>4.8</v>
      </c>
      <c r="H13" s="35">
        <v>4.7</v>
      </c>
      <c r="I13" s="35">
        <v>18.399999999999999</v>
      </c>
      <c r="J13" s="35">
        <v>6.8</v>
      </c>
      <c r="K13" s="35">
        <v>4.2</v>
      </c>
      <c r="L13" s="35">
        <v>2.1</v>
      </c>
      <c r="M13" s="35">
        <v>17</v>
      </c>
      <c r="N13" s="35">
        <v>34</v>
      </c>
      <c r="O13" s="35">
        <v>9.6999999999999993</v>
      </c>
    </row>
    <row r="14" spans="2:15" ht="15.75" customHeight="1" x14ac:dyDescent="0.15">
      <c r="B14" s="116"/>
      <c r="C14" s="160" t="s">
        <v>1263</v>
      </c>
      <c r="D14" s="16">
        <v>12123</v>
      </c>
      <c r="E14" s="46">
        <v>1990</v>
      </c>
      <c r="F14" s="28">
        <v>4627</v>
      </c>
      <c r="G14" s="28">
        <v>641</v>
      </c>
      <c r="H14" s="28">
        <v>762</v>
      </c>
      <c r="I14" s="28">
        <v>2464</v>
      </c>
      <c r="J14" s="28">
        <v>990</v>
      </c>
      <c r="K14" s="28">
        <v>610</v>
      </c>
      <c r="L14" s="28">
        <v>251</v>
      </c>
      <c r="M14" s="28">
        <v>2459</v>
      </c>
      <c r="N14" s="28">
        <v>3892</v>
      </c>
      <c r="O14" s="28">
        <v>961</v>
      </c>
    </row>
    <row r="15" spans="2:15" ht="15.75" customHeight="1" x14ac:dyDescent="0.15">
      <c r="B15" s="116"/>
      <c r="C15" s="159"/>
      <c r="D15" s="33">
        <v>100</v>
      </c>
      <c r="E15" s="49">
        <v>16.399999999999999</v>
      </c>
      <c r="F15" s="35">
        <v>38.200000000000003</v>
      </c>
      <c r="G15" s="35">
        <v>5.3</v>
      </c>
      <c r="H15" s="35">
        <v>6.3</v>
      </c>
      <c r="I15" s="35">
        <v>20.3</v>
      </c>
      <c r="J15" s="35">
        <v>8.1999999999999993</v>
      </c>
      <c r="K15" s="35">
        <v>5</v>
      </c>
      <c r="L15" s="35">
        <v>2.1</v>
      </c>
      <c r="M15" s="35">
        <v>20.3</v>
      </c>
      <c r="N15" s="35">
        <v>32.1</v>
      </c>
      <c r="O15" s="35">
        <v>7.9</v>
      </c>
    </row>
    <row r="16" spans="2:15" ht="15.75" customHeight="1" x14ac:dyDescent="0.15">
      <c r="B16" s="116"/>
      <c r="C16" s="160" t="s">
        <v>1264</v>
      </c>
      <c r="D16" s="16">
        <v>9877</v>
      </c>
      <c r="E16" s="46">
        <v>1595</v>
      </c>
      <c r="F16" s="28">
        <v>3309</v>
      </c>
      <c r="G16" s="28">
        <v>592</v>
      </c>
      <c r="H16" s="28">
        <v>656</v>
      </c>
      <c r="I16" s="28">
        <v>1860</v>
      </c>
      <c r="J16" s="28">
        <v>562</v>
      </c>
      <c r="K16" s="28">
        <v>510</v>
      </c>
      <c r="L16" s="28">
        <v>215</v>
      </c>
      <c r="M16" s="28">
        <v>2001</v>
      </c>
      <c r="N16" s="28">
        <v>3160</v>
      </c>
      <c r="O16" s="28">
        <v>1232</v>
      </c>
    </row>
    <row r="17" spans="2:15" ht="15.75" customHeight="1" x14ac:dyDescent="0.15">
      <c r="B17" s="118"/>
      <c r="C17" s="161"/>
      <c r="D17" s="18">
        <v>100</v>
      </c>
      <c r="E17" s="68">
        <v>16.100000000000001</v>
      </c>
      <c r="F17" s="11">
        <v>33.5</v>
      </c>
      <c r="G17" s="11">
        <v>6</v>
      </c>
      <c r="H17" s="11">
        <v>6.6</v>
      </c>
      <c r="I17" s="11">
        <v>18.8</v>
      </c>
      <c r="J17" s="11">
        <v>5.7</v>
      </c>
      <c r="K17" s="11">
        <v>5.2</v>
      </c>
      <c r="L17" s="11">
        <v>2.2000000000000002</v>
      </c>
      <c r="M17" s="11">
        <v>20.3</v>
      </c>
      <c r="N17" s="11">
        <v>32</v>
      </c>
      <c r="O17" s="11">
        <v>12.5</v>
      </c>
    </row>
  </sheetData>
  <mergeCells count="6">
    <mergeCell ref="B8:C9"/>
    <mergeCell ref="B10:B17"/>
    <mergeCell ref="C10:C11"/>
    <mergeCell ref="C12:C13"/>
    <mergeCell ref="C14:C15"/>
    <mergeCell ref="C16:C17"/>
  </mergeCells>
  <phoneticPr fontId="2"/>
  <conditionalFormatting sqref="E9:O9">
    <cfRule type="top10" dxfId="4" priority="5" rank="1"/>
  </conditionalFormatting>
  <conditionalFormatting sqref="E11:O11">
    <cfRule type="top10" dxfId="3" priority="4" rank="1"/>
  </conditionalFormatting>
  <conditionalFormatting sqref="E13:O13">
    <cfRule type="top10" dxfId="2" priority="3" rank="1"/>
  </conditionalFormatting>
  <conditionalFormatting sqref="E15:O15">
    <cfRule type="top10" dxfId="1" priority="2" rank="1"/>
  </conditionalFormatting>
  <conditionalFormatting sqref="E17:O17">
    <cfRule type="top10" dxfId="0" priority="1" rank="1"/>
  </conditionalFormatting>
  <pageMargins left="0.7" right="0.7" top="0.75" bottom="0.75" header="0.3" footer="0.3"/>
  <pageSetup paperSize="9" scale="98" orientation="landscape"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22" ht="15.75" customHeight="1" x14ac:dyDescent="0.15">
      <c r="B2" s="1" t="s">
        <v>49</v>
      </c>
    </row>
    <row r="3" spans="2:22" ht="15.75" customHeight="1" x14ac:dyDescent="0.15">
      <c r="B3" s="1" t="s">
        <v>50</v>
      </c>
    </row>
    <row r="4" spans="2:22" ht="15.75" customHeight="1" x14ac:dyDescent="0.15">
      <c r="B4" s="3" t="s">
        <v>402</v>
      </c>
      <c r="C4" s="3"/>
      <c r="D4" s="3"/>
      <c r="E4" s="3"/>
      <c r="F4" s="3"/>
      <c r="G4" s="3"/>
      <c r="H4" s="3"/>
      <c r="I4" s="3"/>
      <c r="J4" s="3"/>
      <c r="K4" s="3"/>
      <c r="L4" s="3"/>
      <c r="M4" s="3"/>
      <c r="N4" s="3"/>
      <c r="O4" s="3"/>
      <c r="P4" s="3"/>
      <c r="Q4" s="3"/>
      <c r="R4" s="3"/>
      <c r="S4" s="3"/>
      <c r="T4" s="3"/>
      <c r="U4" s="3"/>
      <c r="V4" s="3"/>
    </row>
    <row r="5" spans="2:22" ht="15.75" customHeight="1" x14ac:dyDescent="0.15">
      <c r="B5" s="3" t="s">
        <v>51</v>
      </c>
      <c r="C5" s="3"/>
      <c r="D5" s="3"/>
      <c r="E5" s="3"/>
      <c r="F5" s="3"/>
      <c r="G5" s="3"/>
      <c r="H5" s="3"/>
      <c r="I5" s="3"/>
      <c r="J5" s="3"/>
      <c r="K5" s="3"/>
      <c r="L5" s="3"/>
      <c r="M5" s="3"/>
      <c r="N5" s="3"/>
      <c r="O5" s="3"/>
      <c r="P5" s="3"/>
      <c r="Q5" s="3"/>
      <c r="R5" s="3"/>
      <c r="S5" s="3"/>
      <c r="T5" s="3"/>
      <c r="U5" s="3"/>
      <c r="V5" s="3"/>
    </row>
    <row r="6" spans="2:22" ht="4.5" customHeight="1" x14ac:dyDescent="0.15">
      <c r="B6" s="12"/>
      <c r="C6" s="14"/>
      <c r="D6" s="15"/>
      <c r="E6" s="6"/>
      <c r="F6" s="13"/>
      <c r="G6" s="13"/>
      <c r="H6" s="13"/>
      <c r="I6" s="13"/>
      <c r="J6" s="13"/>
      <c r="K6" s="13"/>
      <c r="L6" s="13"/>
      <c r="M6" s="13"/>
      <c r="N6" s="13"/>
      <c r="O6" s="3"/>
      <c r="P6" s="3"/>
      <c r="Q6" s="3"/>
      <c r="R6" s="3"/>
      <c r="S6" s="3"/>
      <c r="T6" s="3"/>
      <c r="U6" s="3"/>
      <c r="V6" s="3"/>
    </row>
    <row r="7" spans="2:22" s="2" customFormat="1" ht="118.5" customHeight="1" thickBot="1" x14ac:dyDescent="0.2">
      <c r="B7" s="9"/>
      <c r="C7" s="5" t="s">
        <v>48</v>
      </c>
      <c r="D7" s="19" t="s">
        <v>52</v>
      </c>
      <c r="E7" s="22" t="s">
        <v>185</v>
      </c>
      <c r="F7" s="23" t="s">
        <v>416</v>
      </c>
      <c r="G7" s="23" t="s">
        <v>417</v>
      </c>
      <c r="H7" s="23" t="s">
        <v>186</v>
      </c>
      <c r="I7" s="23" t="s">
        <v>11</v>
      </c>
      <c r="J7" s="23" t="s">
        <v>187</v>
      </c>
      <c r="K7" s="23" t="s">
        <v>188</v>
      </c>
      <c r="L7" s="23" t="s">
        <v>189</v>
      </c>
      <c r="M7" s="23" t="s">
        <v>44</v>
      </c>
      <c r="N7" s="23" t="s">
        <v>541</v>
      </c>
      <c r="O7" s="4"/>
      <c r="P7" s="4"/>
      <c r="Q7" s="4"/>
      <c r="R7" s="4"/>
      <c r="S7" s="4"/>
      <c r="T7" s="4"/>
      <c r="U7" s="4"/>
      <c r="V7" s="4"/>
    </row>
    <row r="8" spans="2:22" ht="15.75" customHeight="1" thickTop="1" x14ac:dyDescent="0.15">
      <c r="B8" s="108" t="s">
        <v>54</v>
      </c>
      <c r="C8" s="109"/>
      <c r="D8" s="16">
        <v>745</v>
      </c>
      <c r="E8" s="7">
        <v>529</v>
      </c>
      <c r="F8" s="10">
        <v>18</v>
      </c>
      <c r="G8" s="10">
        <v>3</v>
      </c>
      <c r="H8" s="10">
        <v>21</v>
      </c>
      <c r="I8" s="10">
        <v>14</v>
      </c>
      <c r="J8" s="10">
        <v>6</v>
      </c>
      <c r="K8" s="10">
        <v>28</v>
      </c>
      <c r="L8" s="10">
        <v>44</v>
      </c>
      <c r="M8" s="10">
        <v>10</v>
      </c>
      <c r="N8" s="10">
        <v>72</v>
      </c>
      <c r="O8" s="3"/>
      <c r="P8" s="3"/>
      <c r="Q8" s="3"/>
      <c r="R8" s="3"/>
      <c r="S8" s="3"/>
      <c r="T8" s="3"/>
      <c r="U8" s="3"/>
      <c r="V8" s="3"/>
    </row>
    <row r="9" spans="2:22" ht="15.75" customHeight="1" x14ac:dyDescent="0.15">
      <c r="B9" s="110"/>
      <c r="C9" s="111"/>
      <c r="D9" s="18">
        <v>100</v>
      </c>
      <c r="E9" s="8">
        <v>71</v>
      </c>
      <c r="F9" s="11">
        <v>2.4</v>
      </c>
      <c r="G9" s="11">
        <v>0.4</v>
      </c>
      <c r="H9" s="11">
        <v>2.8</v>
      </c>
      <c r="I9" s="11">
        <v>1.9</v>
      </c>
      <c r="J9" s="11">
        <v>0.8</v>
      </c>
      <c r="K9" s="11">
        <v>3.8</v>
      </c>
      <c r="L9" s="11">
        <v>5.9</v>
      </c>
      <c r="M9" s="11">
        <v>1.3</v>
      </c>
      <c r="N9" s="11">
        <v>9.6999999999999993</v>
      </c>
      <c r="O9" s="3"/>
      <c r="P9" s="3"/>
      <c r="Q9" s="3"/>
      <c r="R9" s="3"/>
      <c r="S9" s="3"/>
      <c r="T9" s="3"/>
      <c r="U9" s="3"/>
      <c r="V9" s="3"/>
    </row>
    <row r="10" spans="2:22" ht="15.75" customHeight="1" x14ac:dyDescent="0.15">
      <c r="B10" s="116" t="s">
        <v>46</v>
      </c>
      <c r="C10" s="115" t="s">
        <v>2</v>
      </c>
      <c r="D10" s="17">
        <v>245</v>
      </c>
      <c r="E10" s="7">
        <v>165</v>
      </c>
      <c r="F10" s="10">
        <v>10</v>
      </c>
      <c r="G10" s="10">
        <v>3</v>
      </c>
      <c r="H10" s="10">
        <v>8</v>
      </c>
      <c r="I10" s="10">
        <v>6</v>
      </c>
      <c r="J10" s="10">
        <v>3</v>
      </c>
      <c r="K10" s="10">
        <v>6</v>
      </c>
      <c r="L10" s="10">
        <v>16</v>
      </c>
      <c r="M10" s="10">
        <v>6</v>
      </c>
      <c r="N10" s="10">
        <v>22</v>
      </c>
      <c r="O10" s="3"/>
      <c r="P10" s="3"/>
      <c r="Q10" s="3"/>
      <c r="R10" s="3"/>
      <c r="S10" s="3"/>
      <c r="T10" s="3"/>
      <c r="U10" s="3"/>
      <c r="V10" s="3"/>
    </row>
    <row r="11" spans="2:22" ht="15.75" customHeight="1" x14ac:dyDescent="0.15">
      <c r="B11" s="116"/>
      <c r="C11" s="114" t="s">
        <v>0</v>
      </c>
      <c r="D11" s="33">
        <v>100</v>
      </c>
      <c r="E11" s="34">
        <v>67.3</v>
      </c>
      <c r="F11" s="35">
        <v>4.0999999999999996</v>
      </c>
      <c r="G11" s="35">
        <v>1.2</v>
      </c>
      <c r="H11" s="35">
        <v>3.3</v>
      </c>
      <c r="I11" s="35">
        <v>2.4</v>
      </c>
      <c r="J11" s="35">
        <v>1.2</v>
      </c>
      <c r="K11" s="35">
        <v>2.4</v>
      </c>
      <c r="L11" s="35">
        <v>6.5</v>
      </c>
      <c r="M11" s="35">
        <v>2.4</v>
      </c>
      <c r="N11" s="35">
        <v>9</v>
      </c>
      <c r="O11" s="3"/>
      <c r="P11" s="3"/>
      <c r="Q11" s="3"/>
      <c r="R11" s="3"/>
      <c r="S11" s="3"/>
      <c r="T11" s="3"/>
      <c r="U11" s="3"/>
      <c r="V11" s="3"/>
    </row>
    <row r="12" spans="2:22" ht="15.75" customHeight="1" x14ac:dyDescent="0.15">
      <c r="B12" s="116"/>
      <c r="C12" s="112" t="s">
        <v>3</v>
      </c>
      <c r="D12" s="16">
        <v>491</v>
      </c>
      <c r="E12" s="27">
        <v>358</v>
      </c>
      <c r="F12" s="28">
        <v>7</v>
      </c>
      <c r="G12" s="28">
        <v>0</v>
      </c>
      <c r="H12" s="28">
        <v>12</v>
      </c>
      <c r="I12" s="28">
        <v>8</v>
      </c>
      <c r="J12" s="28">
        <v>3</v>
      </c>
      <c r="K12" s="28">
        <v>22</v>
      </c>
      <c r="L12" s="28">
        <v>27</v>
      </c>
      <c r="M12" s="28">
        <v>4</v>
      </c>
      <c r="N12" s="28">
        <v>50</v>
      </c>
      <c r="O12" s="3"/>
      <c r="P12" s="3"/>
      <c r="Q12" s="3"/>
      <c r="R12" s="3"/>
      <c r="S12" s="3"/>
      <c r="T12" s="3"/>
      <c r="U12" s="3"/>
      <c r="V12" s="3"/>
    </row>
    <row r="13" spans="2:22" ht="15.75" customHeight="1" x14ac:dyDescent="0.15">
      <c r="B13" s="116"/>
      <c r="C13" s="113" t="s">
        <v>0</v>
      </c>
      <c r="D13" s="18">
        <v>100</v>
      </c>
      <c r="E13" s="8">
        <v>72.900000000000006</v>
      </c>
      <c r="F13" s="11">
        <v>1.4</v>
      </c>
      <c r="G13" s="11">
        <v>0</v>
      </c>
      <c r="H13" s="11">
        <v>2.4</v>
      </c>
      <c r="I13" s="11">
        <v>1.6</v>
      </c>
      <c r="J13" s="11">
        <v>0.6</v>
      </c>
      <c r="K13" s="11">
        <v>4.5</v>
      </c>
      <c r="L13" s="11">
        <v>5.5</v>
      </c>
      <c r="M13" s="11">
        <v>0.8</v>
      </c>
      <c r="N13" s="11">
        <v>10.199999999999999</v>
      </c>
      <c r="O13" s="3"/>
      <c r="P13" s="3"/>
      <c r="Q13" s="3"/>
      <c r="R13" s="3"/>
      <c r="S13" s="3"/>
      <c r="T13" s="3"/>
      <c r="U13" s="3"/>
      <c r="V13" s="3"/>
    </row>
    <row r="14" spans="2:22" ht="15.75" customHeight="1" x14ac:dyDescent="0.15">
      <c r="B14" s="117" t="s">
        <v>47</v>
      </c>
      <c r="C14" s="112" t="s">
        <v>5</v>
      </c>
      <c r="D14" s="17">
        <v>59</v>
      </c>
      <c r="E14" s="7">
        <v>37</v>
      </c>
      <c r="F14" s="10">
        <v>4</v>
      </c>
      <c r="G14" s="10">
        <v>1</v>
      </c>
      <c r="H14" s="10">
        <v>5</v>
      </c>
      <c r="I14" s="10">
        <v>2</v>
      </c>
      <c r="J14" s="10">
        <v>0</v>
      </c>
      <c r="K14" s="10">
        <v>2</v>
      </c>
      <c r="L14" s="10">
        <v>1</v>
      </c>
      <c r="M14" s="10">
        <v>2</v>
      </c>
      <c r="N14" s="10">
        <v>5</v>
      </c>
      <c r="O14" s="3"/>
      <c r="P14" s="3"/>
      <c r="Q14" s="3"/>
      <c r="R14" s="3"/>
      <c r="S14" s="3"/>
      <c r="T14" s="3"/>
      <c r="U14" s="3"/>
      <c r="V14" s="3"/>
    </row>
    <row r="15" spans="2:22" ht="15.75" customHeight="1" x14ac:dyDescent="0.15">
      <c r="B15" s="116"/>
      <c r="C15" s="114" t="s">
        <v>0</v>
      </c>
      <c r="D15" s="33">
        <v>100</v>
      </c>
      <c r="E15" s="34">
        <v>62.7</v>
      </c>
      <c r="F15" s="35">
        <v>6.8</v>
      </c>
      <c r="G15" s="35">
        <v>1.7</v>
      </c>
      <c r="H15" s="35">
        <v>8.5</v>
      </c>
      <c r="I15" s="35">
        <v>3.4</v>
      </c>
      <c r="J15" s="35">
        <v>0</v>
      </c>
      <c r="K15" s="35">
        <v>3.4</v>
      </c>
      <c r="L15" s="35">
        <v>1.7</v>
      </c>
      <c r="M15" s="35">
        <v>3.4</v>
      </c>
      <c r="N15" s="35">
        <v>8.5</v>
      </c>
      <c r="O15" s="3"/>
      <c r="P15" s="3"/>
      <c r="Q15" s="3"/>
      <c r="R15" s="3"/>
      <c r="S15" s="3"/>
      <c r="T15" s="3"/>
      <c r="U15" s="3"/>
      <c r="V15" s="3"/>
    </row>
    <row r="16" spans="2:22" ht="15.75" customHeight="1" x14ac:dyDescent="0.15">
      <c r="B16" s="116"/>
      <c r="C16" s="112" t="s">
        <v>6</v>
      </c>
      <c r="D16" s="16">
        <v>70</v>
      </c>
      <c r="E16" s="27">
        <v>50</v>
      </c>
      <c r="F16" s="28">
        <v>2</v>
      </c>
      <c r="G16" s="28">
        <v>0</v>
      </c>
      <c r="H16" s="28">
        <v>1</v>
      </c>
      <c r="I16" s="28">
        <v>1</v>
      </c>
      <c r="J16" s="28">
        <v>1</v>
      </c>
      <c r="K16" s="28">
        <v>2</v>
      </c>
      <c r="L16" s="28">
        <v>4</v>
      </c>
      <c r="M16" s="28">
        <v>1</v>
      </c>
      <c r="N16" s="28">
        <v>8</v>
      </c>
      <c r="O16" s="3"/>
      <c r="P16" s="3"/>
      <c r="Q16" s="3"/>
      <c r="R16" s="3"/>
      <c r="S16" s="3"/>
      <c r="T16" s="3"/>
      <c r="U16" s="3"/>
      <c r="V16" s="3"/>
    </row>
    <row r="17" spans="2:22" ht="15.75" customHeight="1" x14ac:dyDescent="0.15">
      <c r="B17" s="116"/>
      <c r="C17" s="114" t="s">
        <v>0</v>
      </c>
      <c r="D17" s="33">
        <v>100</v>
      </c>
      <c r="E17" s="34">
        <v>71.400000000000006</v>
      </c>
      <c r="F17" s="35">
        <v>2.9</v>
      </c>
      <c r="G17" s="35">
        <v>0</v>
      </c>
      <c r="H17" s="35">
        <v>1.4</v>
      </c>
      <c r="I17" s="35">
        <v>1.4</v>
      </c>
      <c r="J17" s="35">
        <v>1.4</v>
      </c>
      <c r="K17" s="35">
        <v>2.9</v>
      </c>
      <c r="L17" s="35">
        <v>5.7</v>
      </c>
      <c r="M17" s="35">
        <v>1.4</v>
      </c>
      <c r="N17" s="35">
        <v>11.4</v>
      </c>
      <c r="O17" s="3"/>
      <c r="P17" s="3"/>
      <c r="Q17" s="3"/>
      <c r="R17" s="3"/>
      <c r="S17" s="3"/>
      <c r="T17" s="3"/>
      <c r="U17" s="3"/>
      <c r="V17" s="3"/>
    </row>
    <row r="18" spans="2:22" ht="15.75" customHeight="1" x14ac:dyDescent="0.15">
      <c r="B18" s="116"/>
      <c r="C18" s="112" t="s">
        <v>7</v>
      </c>
      <c r="D18" s="16">
        <v>123</v>
      </c>
      <c r="E18" s="27">
        <v>88</v>
      </c>
      <c r="F18" s="28">
        <v>4</v>
      </c>
      <c r="G18" s="28">
        <v>2</v>
      </c>
      <c r="H18" s="28">
        <v>5</v>
      </c>
      <c r="I18" s="28">
        <v>5</v>
      </c>
      <c r="J18" s="28">
        <v>0</v>
      </c>
      <c r="K18" s="28">
        <v>2</v>
      </c>
      <c r="L18" s="28">
        <v>8</v>
      </c>
      <c r="M18" s="28">
        <v>0</v>
      </c>
      <c r="N18" s="28">
        <v>9</v>
      </c>
      <c r="O18" s="3"/>
      <c r="P18" s="3"/>
      <c r="Q18" s="3"/>
      <c r="R18" s="3"/>
      <c r="S18" s="3"/>
      <c r="T18" s="3"/>
      <c r="U18" s="3"/>
      <c r="V18" s="3"/>
    </row>
    <row r="19" spans="2:22" ht="15.75" customHeight="1" x14ac:dyDescent="0.15">
      <c r="B19" s="116"/>
      <c r="C19" s="114" t="s">
        <v>0</v>
      </c>
      <c r="D19" s="33">
        <v>100</v>
      </c>
      <c r="E19" s="34">
        <v>71.5</v>
      </c>
      <c r="F19" s="35">
        <v>3.3</v>
      </c>
      <c r="G19" s="35">
        <v>1.6</v>
      </c>
      <c r="H19" s="35">
        <v>4.0999999999999996</v>
      </c>
      <c r="I19" s="35">
        <v>4.0999999999999996</v>
      </c>
      <c r="J19" s="35">
        <v>0</v>
      </c>
      <c r="K19" s="35">
        <v>1.6</v>
      </c>
      <c r="L19" s="35">
        <v>6.5</v>
      </c>
      <c r="M19" s="35">
        <v>0</v>
      </c>
      <c r="N19" s="35">
        <v>7.3</v>
      </c>
      <c r="O19" s="3"/>
      <c r="P19" s="3"/>
      <c r="Q19" s="3"/>
      <c r="R19" s="3"/>
      <c r="S19" s="3"/>
      <c r="T19" s="3"/>
      <c r="U19" s="3"/>
      <c r="V19" s="3"/>
    </row>
    <row r="20" spans="2:22" ht="15.75" customHeight="1" x14ac:dyDescent="0.15">
      <c r="B20" s="116"/>
      <c r="C20" s="112" t="s">
        <v>8</v>
      </c>
      <c r="D20" s="16">
        <v>195</v>
      </c>
      <c r="E20" s="27">
        <v>134</v>
      </c>
      <c r="F20" s="28">
        <v>5</v>
      </c>
      <c r="G20" s="28">
        <v>0</v>
      </c>
      <c r="H20" s="28">
        <v>4</v>
      </c>
      <c r="I20" s="28">
        <v>4</v>
      </c>
      <c r="J20" s="28">
        <v>1</v>
      </c>
      <c r="K20" s="28">
        <v>12</v>
      </c>
      <c r="L20" s="28">
        <v>14</v>
      </c>
      <c r="M20" s="28">
        <v>2</v>
      </c>
      <c r="N20" s="28">
        <v>19</v>
      </c>
      <c r="O20" s="3"/>
      <c r="P20" s="3"/>
      <c r="Q20" s="3"/>
      <c r="R20" s="3"/>
      <c r="S20" s="3"/>
      <c r="T20" s="3"/>
      <c r="U20" s="3"/>
      <c r="V20" s="3"/>
    </row>
    <row r="21" spans="2:22" ht="15.75" customHeight="1" x14ac:dyDescent="0.15">
      <c r="B21" s="116"/>
      <c r="C21" s="114" t="s">
        <v>0</v>
      </c>
      <c r="D21" s="33">
        <v>100</v>
      </c>
      <c r="E21" s="34">
        <v>68.7</v>
      </c>
      <c r="F21" s="35">
        <v>2.6</v>
      </c>
      <c r="G21" s="35">
        <v>0</v>
      </c>
      <c r="H21" s="35">
        <v>2.1</v>
      </c>
      <c r="I21" s="35">
        <v>2.1</v>
      </c>
      <c r="J21" s="35">
        <v>0.5</v>
      </c>
      <c r="K21" s="35">
        <v>6.2</v>
      </c>
      <c r="L21" s="35">
        <v>7.2</v>
      </c>
      <c r="M21" s="35">
        <v>1</v>
      </c>
      <c r="N21" s="35">
        <v>9.6999999999999993</v>
      </c>
      <c r="O21" s="3"/>
      <c r="P21" s="3"/>
      <c r="Q21" s="3"/>
      <c r="R21" s="3"/>
      <c r="S21" s="3"/>
      <c r="T21" s="3"/>
      <c r="U21" s="3"/>
      <c r="V21" s="3"/>
    </row>
    <row r="22" spans="2:22" ht="15.75" customHeight="1" x14ac:dyDescent="0.15">
      <c r="B22" s="116"/>
      <c r="C22" s="112" t="s">
        <v>9</v>
      </c>
      <c r="D22" s="16">
        <v>287</v>
      </c>
      <c r="E22" s="27">
        <v>213</v>
      </c>
      <c r="F22" s="28">
        <v>2</v>
      </c>
      <c r="G22" s="28">
        <v>0</v>
      </c>
      <c r="H22" s="28">
        <v>5</v>
      </c>
      <c r="I22" s="28">
        <v>2</v>
      </c>
      <c r="J22" s="28">
        <v>4</v>
      </c>
      <c r="K22" s="28">
        <v>10</v>
      </c>
      <c r="L22" s="28">
        <v>16</v>
      </c>
      <c r="M22" s="28">
        <v>5</v>
      </c>
      <c r="N22" s="28">
        <v>30</v>
      </c>
      <c r="O22" s="3"/>
      <c r="P22" s="3"/>
      <c r="Q22" s="3"/>
      <c r="R22" s="3"/>
      <c r="S22" s="3"/>
      <c r="T22" s="3"/>
      <c r="U22" s="3"/>
      <c r="V22" s="3"/>
    </row>
    <row r="23" spans="2:22" ht="15.75" customHeight="1" x14ac:dyDescent="0.15">
      <c r="B23" s="118"/>
      <c r="C23" s="113" t="s">
        <v>0</v>
      </c>
      <c r="D23" s="18">
        <v>100</v>
      </c>
      <c r="E23" s="8">
        <v>74.2</v>
      </c>
      <c r="F23" s="11">
        <v>0.7</v>
      </c>
      <c r="G23" s="11">
        <v>0</v>
      </c>
      <c r="H23" s="11">
        <v>1.7</v>
      </c>
      <c r="I23" s="11">
        <v>0.7</v>
      </c>
      <c r="J23" s="11">
        <v>1.4</v>
      </c>
      <c r="K23" s="11">
        <v>3.5</v>
      </c>
      <c r="L23" s="11">
        <v>5.6</v>
      </c>
      <c r="M23" s="11">
        <v>1.7</v>
      </c>
      <c r="N23" s="11">
        <v>10.5</v>
      </c>
      <c r="O23" s="3"/>
      <c r="P23" s="3"/>
      <c r="Q23" s="3"/>
      <c r="R23" s="3"/>
      <c r="S23" s="3"/>
      <c r="T23" s="3"/>
      <c r="U23" s="3"/>
      <c r="V23" s="3"/>
    </row>
    <row r="24" spans="2:22" ht="15.75" customHeight="1" x14ac:dyDescent="0.15">
      <c r="B24" s="3"/>
      <c r="C24" s="3"/>
      <c r="D24" s="3"/>
      <c r="E24" s="3"/>
      <c r="F24" s="3"/>
      <c r="G24" s="3"/>
      <c r="H24" s="3"/>
      <c r="I24" s="3"/>
      <c r="J24" s="3"/>
      <c r="K24" s="3"/>
      <c r="L24" s="3"/>
      <c r="M24" s="3"/>
      <c r="N24" s="3"/>
      <c r="O24" s="3"/>
      <c r="P24" s="3"/>
      <c r="Q24" s="3"/>
      <c r="R24" s="3"/>
      <c r="S24" s="3"/>
      <c r="T24" s="3"/>
      <c r="U24" s="3"/>
      <c r="V24" s="3"/>
    </row>
    <row r="25" spans="2:22" ht="15.75" customHeight="1" x14ac:dyDescent="0.15">
      <c r="B25" s="3"/>
      <c r="C25" s="3"/>
      <c r="D25" s="3"/>
      <c r="E25" s="3"/>
      <c r="F25" s="3"/>
      <c r="G25" s="3"/>
      <c r="H25" s="3"/>
      <c r="I25" s="3"/>
      <c r="J25" s="3"/>
      <c r="K25" s="3"/>
      <c r="L25" s="3"/>
      <c r="M25" s="3"/>
      <c r="N25" s="3"/>
      <c r="O25" s="3"/>
      <c r="P25" s="3"/>
      <c r="Q25" s="3"/>
      <c r="R25" s="3"/>
      <c r="S25" s="3"/>
      <c r="T25" s="3"/>
      <c r="U25" s="3"/>
      <c r="V25" s="3"/>
    </row>
    <row r="26" spans="2:22" ht="15.75" customHeight="1" x14ac:dyDescent="0.15">
      <c r="B26" s="3"/>
      <c r="C26" s="3"/>
      <c r="D26" s="3"/>
      <c r="E26" s="3"/>
      <c r="F26" s="3"/>
      <c r="G26" s="3"/>
      <c r="H26" s="3"/>
      <c r="I26" s="3"/>
      <c r="J26" s="3"/>
      <c r="K26" s="3"/>
      <c r="L26" s="3"/>
      <c r="M26" s="3"/>
      <c r="N26" s="3"/>
      <c r="O26" s="3"/>
      <c r="P26" s="3"/>
      <c r="Q26" s="3"/>
      <c r="R26" s="3"/>
      <c r="S26" s="3"/>
      <c r="T26" s="3"/>
      <c r="U26" s="3"/>
      <c r="V26" s="3"/>
    </row>
    <row r="27" spans="2:22" ht="15.75" customHeight="1" x14ac:dyDescent="0.15">
      <c r="B27" s="3"/>
      <c r="C27" s="3"/>
      <c r="D27" s="3"/>
      <c r="E27" s="3"/>
      <c r="F27" s="3"/>
      <c r="G27" s="3"/>
      <c r="H27" s="3"/>
      <c r="I27" s="3"/>
      <c r="J27" s="3"/>
      <c r="K27" s="3"/>
      <c r="L27" s="3"/>
      <c r="M27" s="3"/>
      <c r="N27" s="3"/>
      <c r="O27" s="3"/>
      <c r="P27" s="3"/>
      <c r="Q27" s="3"/>
      <c r="R27" s="3"/>
      <c r="S27" s="3"/>
      <c r="T27" s="3"/>
      <c r="U27" s="3"/>
      <c r="V27" s="3"/>
    </row>
  </sheetData>
  <mergeCells count="10">
    <mergeCell ref="B8:C9"/>
    <mergeCell ref="C22:C23"/>
    <mergeCell ref="C20:C21"/>
    <mergeCell ref="C18:C19"/>
    <mergeCell ref="C16:C17"/>
    <mergeCell ref="C14:C15"/>
    <mergeCell ref="C12:C13"/>
    <mergeCell ref="C10:C11"/>
    <mergeCell ref="B10:B13"/>
    <mergeCell ref="B14:B23"/>
  </mergeCells>
  <phoneticPr fontId="2"/>
  <conditionalFormatting sqref="E9:N9">
    <cfRule type="top10" dxfId="2260" priority="2366" rank="1"/>
  </conditionalFormatting>
  <conditionalFormatting sqref="E11:N11">
    <cfRule type="top10" dxfId="2259" priority="2367" rank="1"/>
  </conditionalFormatting>
  <conditionalFormatting sqref="E13:N13">
    <cfRule type="top10" dxfId="2258" priority="2368" rank="1"/>
  </conditionalFormatting>
  <conditionalFormatting sqref="E15:N15">
    <cfRule type="top10" dxfId="2257" priority="2369" rank="1"/>
  </conditionalFormatting>
  <conditionalFormatting sqref="E17:N17">
    <cfRule type="top10" dxfId="2256" priority="2370" rank="1"/>
  </conditionalFormatting>
  <conditionalFormatting sqref="E19:N19">
    <cfRule type="top10" dxfId="2255" priority="2371" rank="1"/>
  </conditionalFormatting>
  <conditionalFormatting sqref="E21:N21">
    <cfRule type="top10" dxfId="2254" priority="2372" rank="1"/>
  </conditionalFormatting>
  <conditionalFormatting sqref="E23:N23">
    <cfRule type="top10" dxfId="2253" priority="2373" rank="1"/>
  </conditionalFormatting>
  <pageMargins left="0.7" right="0.7" top="0.75" bottom="0.75" header="0.3" footer="0.3"/>
  <pageSetup paperSize="9" orientation="landscape"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24" ht="15.75" customHeight="1" x14ac:dyDescent="0.15">
      <c r="B2" s="1" t="s">
        <v>49</v>
      </c>
    </row>
    <row r="3" spans="2:24" ht="15.75" customHeight="1" x14ac:dyDescent="0.15">
      <c r="B3" s="1" t="s">
        <v>50</v>
      </c>
    </row>
    <row r="4" spans="2:24" ht="15.75" customHeight="1" x14ac:dyDescent="0.15">
      <c r="B4" s="3" t="s">
        <v>403</v>
      </c>
      <c r="C4" s="3"/>
      <c r="D4" s="3"/>
      <c r="E4" s="3"/>
      <c r="F4" s="3"/>
      <c r="G4" s="3"/>
      <c r="H4" s="3"/>
      <c r="I4" s="3"/>
      <c r="J4" s="3"/>
      <c r="K4" s="3"/>
      <c r="L4" s="3"/>
      <c r="M4" s="3"/>
      <c r="N4" s="3"/>
      <c r="O4" s="3"/>
      <c r="P4" s="3"/>
      <c r="Q4" s="3"/>
      <c r="R4" s="3"/>
      <c r="S4" s="3"/>
      <c r="T4" s="3"/>
      <c r="U4" s="3"/>
      <c r="V4" s="3"/>
      <c r="W4" s="3"/>
      <c r="X4" s="3"/>
    </row>
    <row r="5" spans="2:24" ht="15.75" customHeight="1" x14ac:dyDescent="0.15">
      <c r="B5" s="3" t="s">
        <v>51</v>
      </c>
      <c r="C5" s="3"/>
      <c r="D5" s="3"/>
      <c r="E5" s="3"/>
      <c r="F5" s="3"/>
      <c r="G5" s="3"/>
      <c r="H5" s="3"/>
      <c r="I5" s="3"/>
      <c r="J5" s="3"/>
      <c r="K5" s="3"/>
      <c r="L5" s="3"/>
      <c r="M5" s="3"/>
      <c r="N5" s="3"/>
      <c r="O5" s="3"/>
      <c r="P5" s="3"/>
      <c r="Q5" s="3"/>
      <c r="R5" s="3"/>
      <c r="S5" s="3"/>
      <c r="T5" s="3"/>
      <c r="U5" s="3"/>
      <c r="V5" s="3"/>
      <c r="W5" s="3"/>
      <c r="X5" s="3"/>
    </row>
    <row r="6" spans="2:24" ht="4.5" customHeight="1" x14ac:dyDescent="0.15">
      <c r="B6" s="12"/>
      <c r="C6" s="14"/>
      <c r="D6" s="15"/>
      <c r="E6" s="6"/>
      <c r="F6" s="13"/>
      <c r="G6" s="13"/>
      <c r="H6" s="13"/>
      <c r="I6" s="13"/>
      <c r="J6" s="13"/>
      <c r="K6" s="13"/>
      <c r="L6" s="13"/>
      <c r="M6" s="13"/>
      <c r="N6" s="13"/>
      <c r="O6" s="13"/>
      <c r="P6" s="3"/>
      <c r="Q6" s="3"/>
      <c r="R6" s="3"/>
      <c r="S6" s="3"/>
      <c r="T6" s="3"/>
      <c r="U6" s="3"/>
      <c r="V6" s="3"/>
      <c r="W6" s="3"/>
      <c r="X6" s="3"/>
    </row>
    <row r="7" spans="2:24" s="2" customFormat="1" ht="118.5" customHeight="1" thickBot="1" x14ac:dyDescent="0.2">
      <c r="B7" s="9"/>
      <c r="C7" s="5" t="s">
        <v>48</v>
      </c>
      <c r="D7" s="19" t="s">
        <v>52</v>
      </c>
      <c r="E7" s="22" t="s">
        <v>1316</v>
      </c>
      <c r="F7" s="23" t="s">
        <v>363</v>
      </c>
      <c r="G7" s="23" t="s">
        <v>364</v>
      </c>
      <c r="H7" s="23" t="s">
        <v>365</v>
      </c>
      <c r="I7" s="23" t="s">
        <v>366</v>
      </c>
      <c r="J7" s="23" t="s">
        <v>367</v>
      </c>
      <c r="K7" s="23" t="s">
        <v>368</v>
      </c>
      <c r="L7" s="23" t="s">
        <v>369</v>
      </c>
      <c r="M7" s="23" t="s">
        <v>370</v>
      </c>
      <c r="N7" s="23" t="s">
        <v>1272</v>
      </c>
      <c r="O7" s="23" t="s">
        <v>53</v>
      </c>
      <c r="P7" s="4"/>
      <c r="Q7" s="4"/>
      <c r="R7" s="4"/>
      <c r="S7" s="4"/>
      <c r="T7" s="4"/>
      <c r="U7" s="4"/>
      <c r="V7" s="4"/>
      <c r="W7" s="4"/>
      <c r="X7" s="4"/>
    </row>
    <row r="8" spans="2:24" ht="15.75" customHeight="1" thickTop="1" x14ac:dyDescent="0.15">
      <c r="B8" s="108" t="s">
        <v>54</v>
      </c>
      <c r="C8" s="109"/>
      <c r="D8" s="16">
        <v>745</v>
      </c>
      <c r="E8" s="7">
        <v>23</v>
      </c>
      <c r="F8" s="10">
        <v>127</v>
      </c>
      <c r="G8" s="10">
        <v>93</v>
      </c>
      <c r="H8" s="10">
        <v>126</v>
      </c>
      <c r="I8" s="10">
        <v>210</v>
      </c>
      <c r="J8" s="10">
        <v>7</v>
      </c>
      <c r="K8" s="10">
        <v>26</v>
      </c>
      <c r="L8" s="10">
        <v>160</v>
      </c>
      <c r="M8" s="10">
        <v>13</v>
      </c>
      <c r="N8" s="10">
        <v>211</v>
      </c>
      <c r="O8" s="10">
        <v>81</v>
      </c>
      <c r="P8" s="3"/>
      <c r="Q8" s="3"/>
      <c r="R8" s="3"/>
      <c r="S8" s="3"/>
      <c r="T8" s="3"/>
      <c r="U8" s="3"/>
      <c r="V8" s="3"/>
      <c r="W8" s="3"/>
      <c r="X8" s="3"/>
    </row>
    <row r="9" spans="2:24" ht="15.75" customHeight="1" x14ac:dyDescent="0.15">
      <c r="B9" s="110"/>
      <c r="C9" s="111"/>
      <c r="D9" s="18">
        <v>100</v>
      </c>
      <c r="E9" s="8">
        <v>3.1</v>
      </c>
      <c r="F9" s="11">
        <v>17</v>
      </c>
      <c r="G9" s="11">
        <v>12.5</v>
      </c>
      <c r="H9" s="11">
        <v>16.899999999999999</v>
      </c>
      <c r="I9" s="11">
        <v>28.2</v>
      </c>
      <c r="J9" s="11">
        <v>0.9</v>
      </c>
      <c r="K9" s="11">
        <v>3.5</v>
      </c>
      <c r="L9" s="11">
        <v>21.5</v>
      </c>
      <c r="M9" s="11">
        <v>1.7</v>
      </c>
      <c r="N9" s="11">
        <v>28.3</v>
      </c>
      <c r="O9" s="11">
        <v>10.9</v>
      </c>
      <c r="P9" s="3"/>
      <c r="Q9" s="3"/>
      <c r="R9" s="3"/>
      <c r="S9" s="3"/>
      <c r="T9" s="3"/>
      <c r="U9" s="3"/>
      <c r="V9" s="3"/>
      <c r="W9" s="3"/>
      <c r="X9" s="3"/>
    </row>
    <row r="10" spans="2:24" ht="15.75" customHeight="1" x14ac:dyDescent="0.15">
      <c r="B10" s="116" t="s">
        <v>46</v>
      </c>
      <c r="C10" s="115" t="s">
        <v>2</v>
      </c>
      <c r="D10" s="17">
        <v>245</v>
      </c>
      <c r="E10" s="7">
        <v>5</v>
      </c>
      <c r="F10" s="10">
        <v>34</v>
      </c>
      <c r="G10" s="10">
        <v>23</v>
      </c>
      <c r="H10" s="10">
        <v>34</v>
      </c>
      <c r="I10" s="10">
        <v>64</v>
      </c>
      <c r="J10" s="10">
        <v>5</v>
      </c>
      <c r="K10" s="10">
        <v>8</v>
      </c>
      <c r="L10" s="10">
        <v>51</v>
      </c>
      <c r="M10" s="10">
        <v>2</v>
      </c>
      <c r="N10" s="10">
        <v>73</v>
      </c>
      <c r="O10" s="10">
        <v>26</v>
      </c>
      <c r="P10" s="3"/>
      <c r="Q10" s="3"/>
      <c r="R10" s="3"/>
      <c r="S10" s="3"/>
      <c r="T10" s="3"/>
      <c r="U10" s="3"/>
      <c r="V10" s="3"/>
      <c r="W10" s="3"/>
      <c r="X10" s="3"/>
    </row>
    <row r="11" spans="2:24" ht="15.75" customHeight="1" x14ac:dyDescent="0.15">
      <c r="B11" s="116"/>
      <c r="C11" s="114" t="s">
        <v>0</v>
      </c>
      <c r="D11" s="33">
        <v>100</v>
      </c>
      <c r="E11" s="34">
        <v>2</v>
      </c>
      <c r="F11" s="35">
        <v>13.9</v>
      </c>
      <c r="G11" s="35">
        <v>9.4</v>
      </c>
      <c r="H11" s="35">
        <v>13.9</v>
      </c>
      <c r="I11" s="35">
        <v>26.1</v>
      </c>
      <c r="J11" s="35">
        <v>2</v>
      </c>
      <c r="K11" s="35">
        <v>3.3</v>
      </c>
      <c r="L11" s="35">
        <v>20.8</v>
      </c>
      <c r="M11" s="35">
        <v>0.8</v>
      </c>
      <c r="N11" s="35">
        <v>29.8</v>
      </c>
      <c r="O11" s="35">
        <v>10.6</v>
      </c>
      <c r="P11" s="3"/>
      <c r="Q11" s="3"/>
      <c r="R11" s="3"/>
      <c r="S11" s="3"/>
      <c r="T11" s="3"/>
      <c r="U11" s="3"/>
      <c r="V11" s="3"/>
      <c r="W11" s="3"/>
      <c r="X11" s="3"/>
    </row>
    <row r="12" spans="2:24" ht="15.75" customHeight="1" x14ac:dyDescent="0.15">
      <c r="B12" s="116"/>
      <c r="C12" s="112" t="s">
        <v>3</v>
      </c>
      <c r="D12" s="16">
        <v>491</v>
      </c>
      <c r="E12" s="27">
        <v>18</v>
      </c>
      <c r="F12" s="28">
        <v>92</v>
      </c>
      <c r="G12" s="28">
        <v>67</v>
      </c>
      <c r="H12" s="28">
        <v>91</v>
      </c>
      <c r="I12" s="28">
        <v>143</v>
      </c>
      <c r="J12" s="28">
        <v>2</v>
      </c>
      <c r="K12" s="28">
        <v>18</v>
      </c>
      <c r="L12" s="28">
        <v>105</v>
      </c>
      <c r="M12" s="28">
        <v>10</v>
      </c>
      <c r="N12" s="28">
        <v>138</v>
      </c>
      <c r="O12" s="28">
        <v>54</v>
      </c>
      <c r="P12" s="3"/>
      <c r="Q12" s="3"/>
      <c r="R12" s="3"/>
      <c r="S12" s="3"/>
      <c r="T12" s="3"/>
      <c r="U12" s="3"/>
      <c r="V12" s="3"/>
      <c r="W12" s="3"/>
      <c r="X12" s="3"/>
    </row>
    <row r="13" spans="2:24" ht="15.75" customHeight="1" x14ac:dyDescent="0.15">
      <c r="B13" s="116"/>
      <c r="C13" s="113" t="s">
        <v>0</v>
      </c>
      <c r="D13" s="18">
        <v>100</v>
      </c>
      <c r="E13" s="8">
        <v>3.7</v>
      </c>
      <c r="F13" s="11">
        <v>18.7</v>
      </c>
      <c r="G13" s="11">
        <v>13.6</v>
      </c>
      <c r="H13" s="11">
        <v>18.5</v>
      </c>
      <c r="I13" s="11">
        <v>29.1</v>
      </c>
      <c r="J13" s="11">
        <v>0.4</v>
      </c>
      <c r="K13" s="11">
        <v>3.7</v>
      </c>
      <c r="L13" s="11">
        <v>21.4</v>
      </c>
      <c r="M13" s="11">
        <v>2</v>
      </c>
      <c r="N13" s="11">
        <v>28.1</v>
      </c>
      <c r="O13" s="11">
        <v>11</v>
      </c>
      <c r="P13" s="3"/>
      <c r="Q13" s="3"/>
      <c r="R13" s="3"/>
      <c r="S13" s="3"/>
      <c r="T13" s="3"/>
      <c r="U13" s="3"/>
      <c r="V13" s="3"/>
      <c r="W13" s="3"/>
      <c r="X13" s="3"/>
    </row>
    <row r="14" spans="2:24" ht="15.75" customHeight="1" x14ac:dyDescent="0.15">
      <c r="B14" s="117" t="s">
        <v>47</v>
      </c>
      <c r="C14" s="112" t="s">
        <v>5</v>
      </c>
      <c r="D14" s="17">
        <v>59</v>
      </c>
      <c r="E14" s="7">
        <v>1</v>
      </c>
      <c r="F14" s="10">
        <v>9</v>
      </c>
      <c r="G14" s="10">
        <v>5</v>
      </c>
      <c r="H14" s="10">
        <v>8</v>
      </c>
      <c r="I14" s="10">
        <v>17</v>
      </c>
      <c r="J14" s="10">
        <v>3</v>
      </c>
      <c r="K14" s="10">
        <v>3</v>
      </c>
      <c r="L14" s="10">
        <v>11</v>
      </c>
      <c r="M14" s="10">
        <v>1</v>
      </c>
      <c r="N14" s="10">
        <v>19</v>
      </c>
      <c r="O14" s="10">
        <v>4</v>
      </c>
      <c r="P14" s="3"/>
      <c r="Q14" s="3"/>
      <c r="R14" s="3"/>
      <c r="S14" s="3"/>
      <c r="T14" s="3"/>
      <c r="U14" s="3"/>
      <c r="V14" s="3"/>
      <c r="W14" s="3"/>
      <c r="X14" s="3"/>
    </row>
    <row r="15" spans="2:24" ht="15.75" customHeight="1" x14ac:dyDescent="0.15">
      <c r="B15" s="116"/>
      <c r="C15" s="114" t="s">
        <v>0</v>
      </c>
      <c r="D15" s="33">
        <v>100</v>
      </c>
      <c r="E15" s="34">
        <v>1.7</v>
      </c>
      <c r="F15" s="35">
        <v>15.3</v>
      </c>
      <c r="G15" s="35">
        <v>8.5</v>
      </c>
      <c r="H15" s="35">
        <v>13.6</v>
      </c>
      <c r="I15" s="35">
        <v>28.8</v>
      </c>
      <c r="J15" s="35">
        <v>5.0999999999999996</v>
      </c>
      <c r="K15" s="35">
        <v>5.0999999999999996</v>
      </c>
      <c r="L15" s="35">
        <v>18.600000000000001</v>
      </c>
      <c r="M15" s="35">
        <v>1.7</v>
      </c>
      <c r="N15" s="35">
        <v>32.200000000000003</v>
      </c>
      <c r="O15" s="35">
        <v>6.8</v>
      </c>
      <c r="P15" s="3"/>
      <c r="Q15" s="3"/>
      <c r="R15" s="3"/>
      <c r="S15" s="3"/>
      <c r="T15" s="3"/>
      <c r="U15" s="3"/>
      <c r="V15" s="3"/>
      <c r="W15" s="3"/>
      <c r="X15" s="3"/>
    </row>
    <row r="16" spans="2:24" ht="15.75" customHeight="1" x14ac:dyDescent="0.15">
      <c r="B16" s="116"/>
      <c r="C16" s="112" t="s">
        <v>6</v>
      </c>
      <c r="D16" s="16">
        <v>70</v>
      </c>
      <c r="E16" s="27">
        <v>5</v>
      </c>
      <c r="F16" s="28">
        <v>10</v>
      </c>
      <c r="G16" s="28">
        <v>5</v>
      </c>
      <c r="H16" s="28">
        <v>11</v>
      </c>
      <c r="I16" s="28">
        <v>15</v>
      </c>
      <c r="J16" s="28">
        <v>0</v>
      </c>
      <c r="K16" s="28">
        <v>3</v>
      </c>
      <c r="L16" s="28">
        <v>15</v>
      </c>
      <c r="M16" s="28">
        <v>0</v>
      </c>
      <c r="N16" s="28">
        <v>23</v>
      </c>
      <c r="O16" s="28">
        <v>9</v>
      </c>
      <c r="P16" s="3"/>
      <c r="Q16" s="3"/>
      <c r="R16" s="3"/>
      <c r="S16" s="3"/>
      <c r="T16" s="3"/>
      <c r="U16" s="3"/>
      <c r="V16" s="3"/>
      <c r="W16" s="3"/>
      <c r="X16" s="3"/>
    </row>
    <row r="17" spans="2:24" ht="15.75" customHeight="1" x14ac:dyDescent="0.15">
      <c r="B17" s="116"/>
      <c r="C17" s="114" t="s">
        <v>0</v>
      </c>
      <c r="D17" s="33">
        <v>100</v>
      </c>
      <c r="E17" s="34">
        <v>7.1</v>
      </c>
      <c r="F17" s="35">
        <v>14.3</v>
      </c>
      <c r="G17" s="35">
        <v>7.1</v>
      </c>
      <c r="H17" s="35">
        <v>15.7</v>
      </c>
      <c r="I17" s="35">
        <v>21.4</v>
      </c>
      <c r="J17" s="35">
        <v>0</v>
      </c>
      <c r="K17" s="35">
        <v>4.3</v>
      </c>
      <c r="L17" s="35">
        <v>21.4</v>
      </c>
      <c r="M17" s="35">
        <v>0</v>
      </c>
      <c r="N17" s="35">
        <v>32.9</v>
      </c>
      <c r="O17" s="35">
        <v>12.9</v>
      </c>
      <c r="P17" s="3"/>
      <c r="Q17" s="3"/>
      <c r="R17" s="3"/>
      <c r="S17" s="3"/>
      <c r="T17" s="3"/>
      <c r="U17" s="3"/>
      <c r="V17" s="3"/>
      <c r="W17" s="3"/>
      <c r="X17" s="3"/>
    </row>
    <row r="18" spans="2:24" ht="15.75" customHeight="1" x14ac:dyDescent="0.15">
      <c r="B18" s="116"/>
      <c r="C18" s="112" t="s">
        <v>7</v>
      </c>
      <c r="D18" s="16">
        <v>123</v>
      </c>
      <c r="E18" s="27">
        <v>5</v>
      </c>
      <c r="F18" s="28">
        <v>21</v>
      </c>
      <c r="G18" s="28">
        <v>14</v>
      </c>
      <c r="H18" s="28">
        <v>24</v>
      </c>
      <c r="I18" s="28">
        <v>46</v>
      </c>
      <c r="J18" s="28">
        <v>1</v>
      </c>
      <c r="K18" s="28">
        <v>3</v>
      </c>
      <c r="L18" s="28">
        <v>19</v>
      </c>
      <c r="M18" s="28">
        <v>2</v>
      </c>
      <c r="N18" s="28">
        <v>33</v>
      </c>
      <c r="O18" s="28">
        <v>12</v>
      </c>
      <c r="P18" s="3"/>
      <c r="Q18" s="3"/>
      <c r="R18" s="3"/>
      <c r="S18" s="3"/>
      <c r="T18" s="3"/>
      <c r="U18" s="3"/>
      <c r="V18" s="3"/>
      <c r="W18" s="3"/>
      <c r="X18" s="3"/>
    </row>
    <row r="19" spans="2:24" ht="15.75" customHeight="1" x14ac:dyDescent="0.15">
      <c r="B19" s="116"/>
      <c r="C19" s="114" t="s">
        <v>0</v>
      </c>
      <c r="D19" s="33">
        <v>100</v>
      </c>
      <c r="E19" s="34">
        <v>4.0999999999999996</v>
      </c>
      <c r="F19" s="35">
        <v>17.100000000000001</v>
      </c>
      <c r="G19" s="35">
        <v>11.4</v>
      </c>
      <c r="H19" s="35">
        <v>19.5</v>
      </c>
      <c r="I19" s="35">
        <v>37.4</v>
      </c>
      <c r="J19" s="35">
        <v>0.8</v>
      </c>
      <c r="K19" s="35">
        <v>2.4</v>
      </c>
      <c r="L19" s="35">
        <v>15.4</v>
      </c>
      <c r="M19" s="35">
        <v>1.6</v>
      </c>
      <c r="N19" s="35">
        <v>26.8</v>
      </c>
      <c r="O19" s="35">
        <v>9.8000000000000007</v>
      </c>
      <c r="P19" s="3"/>
      <c r="Q19" s="3"/>
      <c r="R19" s="3"/>
      <c r="S19" s="3"/>
      <c r="T19" s="3"/>
      <c r="U19" s="3"/>
      <c r="V19" s="3"/>
      <c r="W19" s="3"/>
      <c r="X19" s="3"/>
    </row>
    <row r="20" spans="2:24" ht="15.75" customHeight="1" x14ac:dyDescent="0.15">
      <c r="B20" s="116"/>
      <c r="C20" s="112" t="s">
        <v>8</v>
      </c>
      <c r="D20" s="16">
        <v>195</v>
      </c>
      <c r="E20" s="27">
        <v>5</v>
      </c>
      <c r="F20" s="28">
        <v>36</v>
      </c>
      <c r="G20" s="28">
        <v>25</v>
      </c>
      <c r="H20" s="28">
        <v>35</v>
      </c>
      <c r="I20" s="28">
        <v>53</v>
      </c>
      <c r="J20" s="28">
        <v>2</v>
      </c>
      <c r="K20" s="28">
        <v>11</v>
      </c>
      <c r="L20" s="28">
        <v>53</v>
      </c>
      <c r="M20" s="28">
        <v>2</v>
      </c>
      <c r="N20" s="28">
        <v>50</v>
      </c>
      <c r="O20" s="28">
        <v>19</v>
      </c>
      <c r="P20" s="3"/>
      <c r="Q20" s="3"/>
      <c r="R20" s="3"/>
      <c r="S20" s="3"/>
      <c r="T20" s="3"/>
      <c r="U20" s="3"/>
      <c r="V20" s="3"/>
      <c r="W20" s="3"/>
      <c r="X20" s="3"/>
    </row>
    <row r="21" spans="2:24" ht="15.75" customHeight="1" x14ac:dyDescent="0.15">
      <c r="B21" s="116"/>
      <c r="C21" s="114" t="s">
        <v>0</v>
      </c>
      <c r="D21" s="33">
        <v>100</v>
      </c>
      <c r="E21" s="34">
        <v>2.6</v>
      </c>
      <c r="F21" s="35">
        <v>18.5</v>
      </c>
      <c r="G21" s="35">
        <v>12.8</v>
      </c>
      <c r="H21" s="35">
        <v>17.899999999999999</v>
      </c>
      <c r="I21" s="35">
        <v>27.2</v>
      </c>
      <c r="J21" s="35">
        <v>1</v>
      </c>
      <c r="K21" s="35">
        <v>5.6</v>
      </c>
      <c r="L21" s="35">
        <v>27.2</v>
      </c>
      <c r="M21" s="35">
        <v>1</v>
      </c>
      <c r="N21" s="35">
        <v>25.6</v>
      </c>
      <c r="O21" s="35">
        <v>9.6999999999999993</v>
      </c>
      <c r="P21" s="3"/>
      <c r="Q21" s="3"/>
      <c r="R21" s="3"/>
      <c r="S21" s="3"/>
      <c r="T21" s="3"/>
      <c r="U21" s="3"/>
      <c r="V21" s="3"/>
      <c r="W21" s="3"/>
      <c r="X21" s="3"/>
    </row>
    <row r="22" spans="2:24" ht="15.75" customHeight="1" x14ac:dyDescent="0.15">
      <c r="B22" s="116"/>
      <c r="C22" s="112" t="s">
        <v>9</v>
      </c>
      <c r="D22" s="16">
        <v>287</v>
      </c>
      <c r="E22" s="27">
        <v>7</v>
      </c>
      <c r="F22" s="28">
        <v>49</v>
      </c>
      <c r="G22" s="28">
        <v>41</v>
      </c>
      <c r="H22" s="28">
        <v>47</v>
      </c>
      <c r="I22" s="28">
        <v>75</v>
      </c>
      <c r="J22" s="28">
        <v>1</v>
      </c>
      <c r="K22" s="28">
        <v>6</v>
      </c>
      <c r="L22" s="28">
        <v>58</v>
      </c>
      <c r="M22" s="28">
        <v>7</v>
      </c>
      <c r="N22" s="28">
        <v>86</v>
      </c>
      <c r="O22" s="28">
        <v>35</v>
      </c>
      <c r="P22" s="3"/>
      <c r="Q22" s="3"/>
      <c r="R22" s="3"/>
      <c r="S22" s="3"/>
      <c r="T22" s="3"/>
      <c r="U22" s="3"/>
      <c r="V22" s="3"/>
      <c r="W22" s="3"/>
      <c r="X22" s="3"/>
    </row>
    <row r="23" spans="2:24" ht="15.75" customHeight="1" x14ac:dyDescent="0.15">
      <c r="B23" s="118"/>
      <c r="C23" s="113" t="s">
        <v>0</v>
      </c>
      <c r="D23" s="18">
        <v>100</v>
      </c>
      <c r="E23" s="8">
        <v>2.4</v>
      </c>
      <c r="F23" s="11">
        <v>17.100000000000001</v>
      </c>
      <c r="G23" s="11">
        <v>14.3</v>
      </c>
      <c r="H23" s="11">
        <v>16.399999999999999</v>
      </c>
      <c r="I23" s="11">
        <v>26.1</v>
      </c>
      <c r="J23" s="11">
        <v>0.3</v>
      </c>
      <c r="K23" s="11">
        <v>2.1</v>
      </c>
      <c r="L23" s="11">
        <v>20.2</v>
      </c>
      <c r="M23" s="11">
        <v>2.4</v>
      </c>
      <c r="N23" s="11">
        <v>30</v>
      </c>
      <c r="O23" s="11">
        <v>12.2</v>
      </c>
      <c r="P23" s="3"/>
      <c r="Q23" s="3"/>
      <c r="R23" s="3"/>
      <c r="S23" s="3"/>
      <c r="T23" s="3"/>
      <c r="U23" s="3"/>
      <c r="V23" s="3"/>
      <c r="W23" s="3"/>
      <c r="X23" s="3"/>
    </row>
    <row r="24" spans="2:24" ht="15.75" customHeight="1" x14ac:dyDescent="0.15">
      <c r="B24" s="3"/>
      <c r="C24" s="3"/>
      <c r="D24" s="3"/>
      <c r="E24" s="3"/>
      <c r="F24" s="3"/>
      <c r="G24" s="3"/>
      <c r="H24" s="3"/>
      <c r="I24" s="3"/>
      <c r="J24" s="3"/>
      <c r="K24" s="3"/>
      <c r="L24" s="3"/>
      <c r="M24" s="3"/>
      <c r="N24" s="3"/>
      <c r="O24" s="3"/>
      <c r="P24" s="3"/>
      <c r="Q24" s="3"/>
      <c r="R24" s="3"/>
      <c r="S24" s="3"/>
      <c r="T24" s="3"/>
      <c r="U24" s="3"/>
      <c r="V24" s="3"/>
      <c r="W24" s="3"/>
      <c r="X24" s="3"/>
    </row>
    <row r="25" spans="2:24" ht="15.75" customHeight="1" x14ac:dyDescent="0.15">
      <c r="B25" s="3"/>
      <c r="C25" s="3"/>
      <c r="D25" s="3"/>
      <c r="E25" s="3"/>
      <c r="F25" s="3"/>
      <c r="G25" s="3"/>
      <c r="H25" s="3"/>
      <c r="I25" s="3"/>
      <c r="J25" s="3"/>
      <c r="K25" s="3"/>
      <c r="L25" s="3"/>
      <c r="M25" s="3"/>
      <c r="N25" s="3"/>
      <c r="O25" s="3"/>
      <c r="P25" s="3"/>
      <c r="Q25" s="3"/>
      <c r="R25" s="3"/>
      <c r="S25" s="3"/>
      <c r="T25" s="3"/>
      <c r="U25" s="3"/>
      <c r="V25" s="3"/>
      <c r="W25" s="3"/>
      <c r="X25" s="3"/>
    </row>
    <row r="26" spans="2:24" ht="15.75" customHeight="1" x14ac:dyDescent="0.15">
      <c r="B26" s="3"/>
      <c r="C26" s="3"/>
      <c r="D26" s="3"/>
      <c r="E26" s="3"/>
      <c r="F26" s="3"/>
      <c r="G26" s="3"/>
      <c r="H26" s="3"/>
      <c r="I26" s="3"/>
      <c r="J26" s="3"/>
      <c r="K26" s="3"/>
      <c r="L26" s="3"/>
      <c r="M26" s="3"/>
      <c r="N26" s="3"/>
      <c r="O26" s="3"/>
      <c r="P26" s="3"/>
      <c r="Q26" s="3"/>
      <c r="R26" s="3"/>
      <c r="S26" s="3"/>
      <c r="T26" s="3"/>
      <c r="U26" s="3"/>
      <c r="V26" s="3"/>
      <c r="W26" s="3"/>
      <c r="X26" s="3"/>
    </row>
    <row r="27" spans="2:24" ht="15.75" customHeight="1" x14ac:dyDescent="0.15">
      <c r="B27" s="3"/>
      <c r="C27" s="3"/>
      <c r="D27" s="3"/>
      <c r="E27" s="3"/>
      <c r="F27" s="3"/>
      <c r="G27" s="3"/>
      <c r="H27" s="3"/>
      <c r="I27" s="3"/>
      <c r="J27" s="3"/>
      <c r="K27" s="3"/>
      <c r="L27" s="3"/>
      <c r="M27" s="3"/>
      <c r="N27" s="3"/>
      <c r="O27" s="3"/>
      <c r="P27" s="3"/>
      <c r="Q27" s="3"/>
      <c r="R27" s="3"/>
      <c r="S27" s="3"/>
      <c r="T27" s="3"/>
      <c r="U27" s="3"/>
      <c r="V27" s="3"/>
      <c r="W27" s="3"/>
      <c r="X27" s="3"/>
    </row>
  </sheetData>
  <mergeCells count="10">
    <mergeCell ref="B8:C9"/>
    <mergeCell ref="C22:C23"/>
    <mergeCell ref="C20:C21"/>
    <mergeCell ref="C18:C19"/>
    <mergeCell ref="C16:C17"/>
    <mergeCell ref="C14:C15"/>
    <mergeCell ref="C12:C13"/>
    <mergeCell ref="C10:C11"/>
    <mergeCell ref="B10:B13"/>
    <mergeCell ref="B14:B23"/>
  </mergeCells>
  <phoneticPr fontId="2"/>
  <conditionalFormatting sqref="E9:O9">
    <cfRule type="top10" dxfId="2252" priority="2374" rank="1"/>
  </conditionalFormatting>
  <conditionalFormatting sqref="E11:O11">
    <cfRule type="top10" dxfId="2251" priority="2375" rank="1"/>
  </conditionalFormatting>
  <conditionalFormatting sqref="E13:O13">
    <cfRule type="top10" dxfId="2250" priority="2376" rank="1"/>
  </conditionalFormatting>
  <conditionalFormatting sqref="E15:O15">
    <cfRule type="top10" dxfId="2249" priority="2377" rank="1"/>
  </conditionalFormatting>
  <conditionalFormatting sqref="E17:O17">
    <cfRule type="top10" dxfId="2248" priority="2378" rank="1"/>
  </conditionalFormatting>
  <conditionalFormatting sqref="E19:O19">
    <cfRule type="top10" dxfId="2247" priority="2379" rank="1"/>
  </conditionalFormatting>
  <conditionalFormatting sqref="E21:O21">
    <cfRule type="top10" dxfId="2246" priority="2380" rank="1"/>
  </conditionalFormatting>
  <conditionalFormatting sqref="E23:O23">
    <cfRule type="top10" dxfId="2245" priority="2381" rank="1"/>
  </conditionalFormatting>
  <pageMargins left="0.7" right="0.7" top="0.75" bottom="0.75" header="0.3" footer="0.3"/>
  <pageSetup paperSize="9" orientation="landscape" r:id="rId1"/>
  <headerFoot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24" ht="15.75" customHeight="1" x14ac:dyDescent="0.15">
      <c r="B2" s="1" t="s">
        <v>49</v>
      </c>
    </row>
    <row r="3" spans="2:24" ht="15.75" customHeight="1" x14ac:dyDescent="0.15">
      <c r="B3" s="1" t="s">
        <v>50</v>
      </c>
    </row>
    <row r="4" spans="2:24" ht="15.75" customHeight="1" x14ac:dyDescent="0.15">
      <c r="B4" s="3" t="s">
        <v>414</v>
      </c>
      <c r="C4" s="3"/>
      <c r="D4" s="3"/>
      <c r="E4" s="3"/>
      <c r="F4" s="3"/>
      <c r="G4" s="3"/>
      <c r="H4" s="3"/>
      <c r="I4" s="3"/>
      <c r="J4" s="3"/>
      <c r="K4" s="3"/>
      <c r="L4" s="3"/>
      <c r="M4" s="3"/>
      <c r="N4" s="3"/>
      <c r="O4" s="3"/>
      <c r="P4" s="3"/>
      <c r="Q4" s="3"/>
      <c r="R4" s="3"/>
      <c r="S4" s="3"/>
      <c r="T4" s="3"/>
      <c r="U4" s="3"/>
      <c r="V4" s="3"/>
      <c r="W4" s="3"/>
      <c r="X4" s="3"/>
    </row>
    <row r="5" spans="2:24" ht="15.75" customHeight="1" x14ac:dyDescent="0.15">
      <c r="B5" s="3" t="s">
        <v>51</v>
      </c>
      <c r="C5" s="3"/>
      <c r="D5" s="3"/>
      <c r="E5" s="3"/>
      <c r="F5" s="3"/>
      <c r="G5" s="3"/>
      <c r="H5" s="3"/>
      <c r="I5" s="3"/>
      <c r="J5" s="3"/>
      <c r="K5" s="3"/>
      <c r="L5" s="3"/>
      <c r="M5" s="3"/>
      <c r="N5" s="3"/>
      <c r="O5" s="3"/>
      <c r="P5" s="3"/>
      <c r="Q5" s="3"/>
      <c r="R5" s="3"/>
      <c r="S5" s="3"/>
      <c r="T5" s="3"/>
      <c r="U5" s="3"/>
      <c r="V5" s="3"/>
      <c r="W5" s="3"/>
      <c r="X5" s="3"/>
    </row>
    <row r="6" spans="2:24" ht="4.5" customHeight="1" x14ac:dyDescent="0.15">
      <c r="B6" s="12"/>
      <c r="C6" s="14"/>
      <c r="D6" s="15"/>
      <c r="E6" s="6"/>
      <c r="F6" s="13"/>
      <c r="G6" s="13"/>
      <c r="H6" s="13"/>
      <c r="I6" s="13"/>
      <c r="J6" s="13"/>
      <c r="K6" s="13"/>
      <c r="L6" s="13"/>
      <c r="M6" s="13"/>
      <c r="N6" s="13"/>
      <c r="O6" s="13"/>
      <c r="P6" s="3"/>
      <c r="Q6" s="3"/>
      <c r="R6" s="3"/>
      <c r="S6" s="3"/>
      <c r="T6" s="3"/>
      <c r="U6" s="3"/>
      <c r="V6" s="3"/>
      <c r="W6" s="3"/>
      <c r="X6" s="3"/>
    </row>
    <row r="7" spans="2:24" s="2" customFormat="1" ht="118.5" customHeight="1" thickBot="1" x14ac:dyDescent="0.2">
      <c r="B7" s="9"/>
      <c r="C7" s="5" t="s">
        <v>48</v>
      </c>
      <c r="D7" s="19" t="s">
        <v>52</v>
      </c>
      <c r="E7" s="22" t="s">
        <v>355</v>
      </c>
      <c r="F7" s="23" t="s">
        <v>356</v>
      </c>
      <c r="G7" s="23" t="s">
        <v>357</v>
      </c>
      <c r="H7" s="23" t="s">
        <v>12</v>
      </c>
      <c r="I7" s="23" t="s">
        <v>358</v>
      </c>
      <c r="J7" s="23" t="s">
        <v>359</v>
      </c>
      <c r="K7" s="23" t="s">
        <v>13</v>
      </c>
      <c r="L7" s="23" t="s">
        <v>360</v>
      </c>
      <c r="M7" s="23" t="s">
        <v>361</v>
      </c>
      <c r="N7" s="23" t="s">
        <v>1273</v>
      </c>
      <c r="O7" s="23" t="s">
        <v>53</v>
      </c>
      <c r="P7" s="4"/>
      <c r="Q7" s="4"/>
      <c r="R7" s="4"/>
      <c r="S7" s="4"/>
      <c r="T7" s="4"/>
      <c r="U7" s="4"/>
      <c r="V7" s="4"/>
      <c r="W7" s="4"/>
      <c r="X7" s="4"/>
    </row>
    <row r="8" spans="2:24" ht="15.75" customHeight="1" thickTop="1" x14ac:dyDescent="0.15">
      <c r="B8" s="108" t="s">
        <v>54</v>
      </c>
      <c r="C8" s="109"/>
      <c r="D8" s="16">
        <v>745</v>
      </c>
      <c r="E8" s="7">
        <v>419</v>
      </c>
      <c r="F8" s="10">
        <v>305</v>
      </c>
      <c r="G8" s="10">
        <v>72</v>
      </c>
      <c r="H8" s="10">
        <v>241</v>
      </c>
      <c r="I8" s="10">
        <v>192</v>
      </c>
      <c r="J8" s="10">
        <v>293</v>
      </c>
      <c r="K8" s="10">
        <v>62</v>
      </c>
      <c r="L8" s="10">
        <v>112</v>
      </c>
      <c r="M8" s="10">
        <v>117</v>
      </c>
      <c r="N8" s="10">
        <v>87</v>
      </c>
      <c r="O8" s="10">
        <v>85</v>
      </c>
      <c r="P8" s="3"/>
      <c r="Q8" s="3"/>
      <c r="R8" s="3"/>
      <c r="S8" s="3"/>
      <c r="T8" s="3"/>
      <c r="U8" s="3"/>
      <c r="V8" s="3"/>
      <c r="W8" s="3"/>
      <c r="X8" s="3"/>
    </row>
    <row r="9" spans="2:24" ht="15.75" customHeight="1" x14ac:dyDescent="0.15">
      <c r="B9" s="110"/>
      <c r="C9" s="111"/>
      <c r="D9" s="18">
        <v>100</v>
      </c>
      <c r="E9" s="8">
        <v>56.2</v>
      </c>
      <c r="F9" s="11">
        <v>40.9</v>
      </c>
      <c r="G9" s="11">
        <v>9.6999999999999993</v>
      </c>
      <c r="H9" s="11">
        <v>32.299999999999997</v>
      </c>
      <c r="I9" s="11">
        <v>25.8</v>
      </c>
      <c r="J9" s="11">
        <v>39.299999999999997</v>
      </c>
      <c r="K9" s="11">
        <v>8.3000000000000007</v>
      </c>
      <c r="L9" s="11">
        <v>15</v>
      </c>
      <c r="M9" s="11">
        <v>15.7</v>
      </c>
      <c r="N9" s="11">
        <v>11.7</v>
      </c>
      <c r="O9" s="11">
        <v>11.4</v>
      </c>
      <c r="P9" s="3"/>
      <c r="Q9" s="3"/>
      <c r="R9" s="3"/>
      <c r="S9" s="3"/>
      <c r="T9" s="3"/>
      <c r="U9" s="3"/>
      <c r="V9" s="3"/>
      <c r="W9" s="3"/>
      <c r="X9" s="3"/>
    </row>
    <row r="10" spans="2:24" ht="15.75" customHeight="1" x14ac:dyDescent="0.15">
      <c r="B10" s="116" t="s">
        <v>46</v>
      </c>
      <c r="C10" s="115" t="s">
        <v>2</v>
      </c>
      <c r="D10" s="17">
        <v>245</v>
      </c>
      <c r="E10" s="7">
        <v>114</v>
      </c>
      <c r="F10" s="10">
        <v>90</v>
      </c>
      <c r="G10" s="10">
        <v>22</v>
      </c>
      <c r="H10" s="10">
        <v>75</v>
      </c>
      <c r="I10" s="10">
        <v>56</v>
      </c>
      <c r="J10" s="10">
        <v>75</v>
      </c>
      <c r="K10" s="10">
        <v>23</v>
      </c>
      <c r="L10" s="10">
        <v>33</v>
      </c>
      <c r="M10" s="10">
        <v>39</v>
      </c>
      <c r="N10" s="10">
        <v>38</v>
      </c>
      <c r="O10" s="10">
        <v>27</v>
      </c>
      <c r="P10" s="3"/>
      <c r="Q10" s="3"/>
      <c r="R10" s="3"/>
      <c r="S10" s="3"/>
      <c r="T10" s="3"/>
      <c r="U10" s="3"/>
      <c r="V10" s="3"/>
      <c r="W10" s="3"/>
      <c r="X10" s="3"/>
    </row>
    <row r="11" spans="2:24" ht="15.75" customHeight="1" x14ac:dyDescent="0.15">
      <c r="B11" s="116"/>
      <c r="C11" s="114" t="s">
        <v>0</v>
      </c>
      <c r="D11" s="33">
        <v>100</v>
      </c>
      <c r="E11" s="34">
        <v>46.5</v>
      </c>
      <c r="F11" s="35">
        <v>36.700000000000003</v>
      </c>
      <c r="G11" s="35">
        <v>9</v>
      </c>
      <c r="H11" s="35">
        <v>30.6</v>
      </c>
      <c r="I11" s="35">
        <v>22.9</v>
      </c>
      <c r="J11" s="35">
        <v>30.6</v>
      </c>
      <c r="K11" s="35">
        <v>9.4</v>
      </c>
      <c r="L11" s="35">
        <v>13.5</v>
      </c>
      <c r="M11" s="35">
        <v>15.9</v>
      </c>
      <c r="N11" s="35">
        <v>15.5</v>
      </c>
      <c r="O11" s="35">
        <v>11</v>
      </c>
      <c r="P11" s="3"/>
      <c r="Q11" s="3"/>
      <c r="R11" s="3"/>
      <c r="S11" s="3"/>
      <c r="T11" s="3"/>
      <c r="U11" s="3"/>
      <c r="V11" s="3"/>
      <c r="W11" s="3"/>
      <c r="X11" s="3"/>
    </row>
    <row r="12" spans="2:24" ht="15.75" customHeight="1" x14ac:dyDescent="0.15">
      <c r="B12" s="116"/>
      <c r="C12" s="112" t="s">
        <v>3</v>
      </c>
      <c r="D12" s="16">
        <v>491</v>
      </c>
      <c r="E12" s="27">
        <v>300</v>
      </c>
      <c r="F12" s="28">
        <v>213</v>
      </c>
      <c r="G12" s="28">
        <v>50</v>
      </c>
      <c r="H12" s="28">
        <v>162</v>
      </c>
      <c r="I12" s="28">
        <v>133</v>
      </c>
      <c r="J12" s="28">
        <v>214</v>
      </c>
      <c r="K12" s="28">
        <v>38</v>
      </c>
      <c r="L12" s="28">
        <v>77</v>
      </c>
      <c r="M12" s="28">
        <v>77</v>
      </c>
      <c r="N12" s="28">
        <v>48</v>
      </c>
      <c r="O12" s="28">
        <v>57</v>
      </c>
      <c r="P12" s="3"/>
      <c r="Q12" s="3"/>
      <c r="R12" s="3"/>
      <c r="S12" s="3"/>
      <c r="T12" s="3"/>
      <c r="U12" s="3"/>
      <c r="V12" s="3"/>
      <c r="W12" s="3"/>
      <c r="X12" s="3"/>
    </row>
    <row r="13" spans="2:24" ht="15.75" customHeight="1" x14ac:dyDescent="0.15">
      <c r="B13" s="116"/>
      <c r="C13" s="113" t="s">
        <v>0</v>
      </c>
      <c r="D13" s="18">
        <v>100</v>
      </c>
      <c r="E13" s="8">
        <v>61.1</v>
      </c>
      <c r="F13" s="11">
        <v>43.4</v>
      </c>
      <c r="G13" s="11">
        <v>10.199999999999999</v>
      </c>
      <c r="H13" s="11">
        <v>33</v>
      </c>
      <c r="I13" s="11">
        <v>27.1</v>
      </c>
      <c r="J13" s="11">
        <v>43.6</v>
      </c>
      <c r="K13" s="11">
        <v>7.7</v>
      </c>
      <c r="L13" s="11">
        <v>15.7</v>
      </c>
      <c r="M13" s="11">
        <v>15.7</v>
      </c>
      <c r="N13" s="11">
        <v>9.8000000000000007</v>
      </c>
      <c r="O13" s="11">
        <v>11.6</v>
      </c>
      <c r="P13" s="3"/>
      <c r="Q13" s="3"/>
      <c r="R13" s="3"/>
      <c r="S13" s="3"/>
      <c r="T13" s="3"/>
      <c r="U13" s="3"/>
      <c r="V13" s="3"/>
      <c r="W13" s="3"/>
      <c r="X13" s="3"/>
    </row>
    <row r="14" spans="2:24" ht="15.75" customHeight="1" x14ac:dyDescent="0.15">
      <c r="B14" s="117" t="s">
        <v>47</v>
      </c>
      <c r="C14" s="112" t="s">
        <v>5</v>
      </c>
      <c r="D14" s="17">
        <v>59</v>
      </c>
      <c r="E14" s="7">
        <v>26</v>
      </c>
      <c r="F14" s="10">
        <v>19</v>
      </c>
      <c r="G14" s="10">
        <v>3</v>
      </c>
      <c r="H14" s="10">
        <v>15</v>
      </c>
      <c r="I14" s="10">
        <v>13</v>
      </c>
      <c r="J14" s="10">
        <v>16</v>
      </c>
      <c r="K14" s="10">
        <v>4</v>
      </c>
      <c r="L14" s="10">
        <v>6</v>
      </c>
      <c r="M14" s="10">
        <v>9</v>
      </c>
      <c r="N14" s="10">
        <v>9</v>
      </c>
      <c r="O14" s="10">
        <v>4</v>
      </c>
      <c r="P14" s="3"/>
      <c r="Q14" s="3"/>
      <c r="R14" s="3"/>
      <c r="S14" s="3"/>
      <c r="T14" s="3"/>
      <c r="U14" s="3"/>
      <c r="V14" s="3"/>
      <c r="W14" s="3"/>
      <c r="X14" s="3"/>
    </row>
    <row r="15" spans="2:24" ht="15.75" customHeight="1" x14ac:dyDescent="0.15">
      <c r="B15" s="116"/>
      <c r="C15" s="114" t="s">
        <v>0</v>
      </c>
      <c r="D15" s="33">
        <v>100</v>
      </c>
      <c r="E15" s="34">
        <v>44.1</v>
      </c>
      <c r="F15" s="35">
        <v>32.200000000000003</v>
      </c>
      <c r="G15" s="35">
        <v>5.0999999999999996</v>
      </c>
      <c r="H15" s="35">
        <v>25.4</v>
      </c>
      <c r="I15" s="35">
        <v>22</v>
      </c>
      <c r="J15" s="35">
        <v>27.1</v>
      </c>
      <c r="K15" s="35">
        <v>6.8</v>
      </c>
      <c r="L15" s="35">
        <v>10.199999999999999</v>
      </c>
      <c r="M15" s="35">
        <v>15.3</v>
      </c>
      <c r="N15" s="35">
        <v>15.3</v>
      </c>
      <c r="O15" s="35">
        <v>6.8</v>
      </c>
      <c r="P15" s="3"/>
      <c r="Q15" s="3"/>
      <c r="R15" s="3"/>
      <c r="S15" s="3"/>
      <c r="T15" s="3"/>
      <c r="U15" s="3"/>
      <c r="V15" s="3"/>
      <c r="W15" s="3"/>
      <c r="X15" s="3"/>
    </row>
    <row r="16" spans="2:24" ht="15.75" customHeight="1" x14ac:dyDescent="0.15">
      <c r="B16" s="116"/>
      <c r="C16" s="112" t="s">
        <v>6</v>
      </c>
      <c r="D16" s="16">
        <v>70</v>
      </c>
      <c r="E16" s="27">
        <v>35</v>
      </c>
      <c r="F16" s="28">
        <v>18</v>
      </c>
      <c r="G16" s="28">
        <v>4</v>
      </c>
      <c r="H16" s="28">
        <v>22</v>
      </c>
      <c r="I16" s="28">
        <v>16</v>
      </c>
      <c r="J16" s="28">
        <v>21</v>
      </c>
      <c r="K16" s="28">
        <v>4</v>
      </c>
      <c r="L16" s="28">
        <v>10</v>
      </c>
      <c r="M16" s="28">
        <v>10</v>
      </c>
      <c r="N16" s="28">
        <v>11</v>
      </c>
      <c r="O16" s="28">
        <v>7</v>
      </c>
      <c r="P16" s="3"/>
      <c r="Q16" s="3"/>
      <c r="R16" s="3"/>
      <c r="S16" s="3"/>
      <c r="T16" s="3"/>
      <c r="U16" s="3"/>
      <c r="V16" s="3"/>
      <c r="W16" s="3"/>
      <c r="X16" s="3"/>
    </row>
    <row r="17" spans="2:24" ht="15.75" customHeight="1" x14ac:dyDescent="0.15">
      <c r="B17" s="116"/>
      <c r="C17" s="114" t="s">
        <v>0</v>
      </c>
      <c r="D17" s="33">
        <v>100</v>
      </c>
      <c r="E17" s="34">
        <v>50</v>
      </c>
      <c r="F17" s="35">
        <v>25.7</v>
      </c>
      <c r="G17" s="35">
        <v>5.7</v>
      </c>
      <c r="H17" s="35">
        <v>31.4</v>
      </c>
      <c r="I17" s="35">
        <v>22.9</v>
      </c>
      <c r="J17" s="35">
        <v>30</v>
      </c>
      <c r="K17" s="35">
        <v>5.7</v>
      </c>
      <c r="L17" s="35">
        <v>14.3</v>
      </c>
      <c r="M17" s="35">
        <v>14.3</v>
      </c>
      <c r="N17" s="35">
        <v>15.7</v>
      </c>
      <c r="O17" s="35">
        <v>10</v>
      </c>
      <c r="P17" s="3"/>
      <c r="Q17" s="3"/>
      <c r="R17" s="3"/>
      <c r="S17" s="3"/>
      <c r="T17" s="3"/>
      <c r="U17" s="3"/>
      <c r="V17" s="3"/>
      <c r="W17" s="3"/>
      <c r="X17" s="3"/>
    </row>
    <row r="18" spans="2:24" ht="15.75" customHeight="1" x14ac:dyDescent="0.15">
      <c r="B18" s="116"/>
      <c r="C18" s="112" t="s">
        <v>7</v>
      </c>
      <c r="D18" s="16">
        <v>123</v>
      </c>
      <c r="E18" s="27">
        <v>68</v>
      </c>
      <c r="F18" s="28">
        <v>47</v>
      </c>
      <c r="G18" s="28">
        <v>16</v>
      </c>
      <c r="H18" s="28">
        <v>34</v>
      </c>
      <c r="I18" s="28">
        <v>36</v>
      </c>
      <c r="J18" s="28">
        <v>42</v>
      </c>
      <c r="K18" s="28">
        <v>12</v>
      </c>
      <c r="L18" s="28">
        <v>16</v>
      </c>
      <c r="M18" s="28">
        <v>21</v>
      </c>
      <c r="N18" s="28">
        <v>9</v>
      </c>
      <c r="O18" s="28">
        <v>16</v>
      </c>
      <c r="P18" s="3"/>
      <c r="Q18" s="3"/>
      <c r="R18" s="3"/>
      <c r="S18" s="3"/>
      <c r="T18" s="3"/>
      <c r="U18" s="3"/>
      <c r="V18" s="3"/>
      <c r="W18" s="3"/>
      <c r="X18" s="3"/>
    </row>
    <row r="19" spans="2:24" ht="15.75" customHeight="1" x14ac:dyDescent="0.15">
      <c r="B19" s="116"/>
      <c r="C19" s="114" t="s">
        <v>0</v>
      </c>
      <c r="D19" s="33">
        <v>100</v>
      </c>
      <c r="E19" s="34">
        <v>55.3</v>
      </c>
      <c r="F19" s="35">
        <v>38.200000000000003</v>
      </c>
      <c r="G19" s="35">
        <v>13</v>
      </c>
      <c r="H19" s="35">
        <v>27.6</v>
      </c>
      <c r="I19" s="35">
        <v>29.3</v>
      </c>
      <c r="J19" s="35">
        <v>34.1</v>
      </c>
      <c r="K19" s="35">
        <v>9.8000000000000007</v>
      </c>
      <c r="L19" s="35">
        <v>13</v>
      </c>
      <c r="M19" s="35">
        <v>17.100000000000001</v>
      </c>
      <c r="N19" s="35">
        <v>7.3</v>
      </c>
      <c r="O19" s="35">
        <v>13</v>
      </c>
      <c r="P19" s="3"/>
      <c r="Q19" s="3"/>
      <c r="R19" s="3"/>
      <c r="S19" s="3"/>
      <c r="T19" s="3"/>
      <c r="U19" s="3"/>
      <c r="V19" s="3"/>
      <c r="W19" s="3"/>
      <c r="X19" s="3"/>
    </row>
    <row r="20" spans="2:24" ht="15.75" customHeight="1" x14ac:dyDescent="0.15">
      <c r="B20" s="116"/>
      <c r="C20" s="112" t="s">
        <v>8</v>
      </c>
      <c r="D20" s="16">
        <v>195</v>
      </c>
      <c r="E20" s="27">
        <v>120</v>
      </c>
      <c r="F20" s="28">
        <v>93</v>
      </c>
      <c r="G20" s="28">
        <v>23</v>
      </c>
      <c r="H20" s="28">
        <v>70</v>
      </c>
      <c r="I20" s="28">
        <v>51</v>
      </c>
      <c r="J20" s="28">
        <v>84</v>
      </c>
      <c r="K20" s="28">
        <v>18</v>
      </c>
      <c r="L20" s="28">
        <v>30</v>
      </c>
      <c r="M20" s="28">
        <v>27</v>
      </c>
      <c r="N20" s="28">
        <v>20</v>
      </c>
      <c r="O20" s="28">
        <v>21</v>
      </c>
      <c r="P20" s="3"/>
      <c r="Q20" s="3"/>
      <c r="R20" s="3"/>
      <c r="S20" s="3"/>
      <c r="T20" s="3"/>
      <c r="U20" s="3"/>
      <c r="V20" s="3"/>
      <c r="W20" s="3"/>
      <c r="X20" s="3"/>
    </row>
    <row r="21" spans="2:24" ht="15.75" customHeight="1" x14ac:dyDescent="0.15">
      <c r="B21" s="116"/>
      <c r="C21" s="114" t="s">
        <v>0</v>
      </c>
      <c r="D21" s="33">
        <v>100</v>
      </c>
      <c r="E21" s="34">
        <v>61.5</v>
      </c>
      <c r="F21" s="35">
        <v>47.7</v>
      </c>
      <c r="G21" s="35">
        <v>11.8</v>
      </c>
      <c r="H21" s="35">
        <v>35.9</v>
      </c>
      <c r="I21" s="35">
        <v>26.2</v>
      </c>
      <c r="J21" s="35">
        <v>43.1</v>
      </c>
      <c r="K21" s="35">
        <v>9.1999999999999993</v>
      </c>
      <c r="L21" s="35">
        <v>15.4</v>
      </c>
      <c r="M21" s="35">
        <v>13.8</v>
      </c>
      <c r="N21" s="35">
        <v>10.3</v>
      </c>
      <c r="O21" s="35">
        <v>10.8</v>
      </c>
      <c r="P21" s="3"/>
      <c r="Q21" s="3"/>
      <c r="R21" s="3"/>
      <c r="S21" s="3"/>
      <c r="T21" s="3"/>
      <c r="U21" s="3"/>
      <c r="V21" s="3"/>
      <c r="W21" s="3"/>
      <c r="X21" s="3"/>
    </row>
    <row r="22" spans="2:24" ht="15.75" customHeight="1" x14ac:dyDescent="0.15">
      <c r="B22" s="116"/>
      <c r="C22" s="112" t="s">
        <v>9</v>
      </c>
      <c r="D22" s="16">
        <v>287</v>
      </c>
      <c r="E22" s="27">
        <v>164</v>
      </c>
      <c r="F22" s="28">
        <v>125</v>
      </c>
      <c r="G22" s="28">
        <v>26</v>
      </c>
      <c r="H22" s="28">
        <v>96</v>
      </c>
      <c r="I22" s="28">
        <v>73</v>
      </c>
      <c r="J22" s="28">
        <v>126</v>
      </c>
      <c r="K22" s="28">
        <v>23</v>
      </c>
      <c r="L22" s="28">
        <v>48</v>
      </c>
      <c r="M22" s="28">
        <v>49</v>
      </c>
      <c r="N22" s="28">
        <v>37</v>
      </c>
      <c r="O22" s="28">
        <v>35</v>
      </c>
      <c r="P22" s="3"/>
      <c r="Q22" s="3"/>
      <c r="R22" s="3"/>
      <c r="S22" s="3"/>
      <c r="T22" s="3"/>
      <c r="U22" s="3"/>
      <c r="V22" s="3"/>
      <c r="W22" s="3"/>
      <c r="X22" s="3"/>
    </row>
    <row r="23" spans="2:24" ht="15.75" customHeight="1" x14ac:dyDescent="0.15">
      <c r="B23" s="118"/>
      <c r="C23" s="113" t="s">
        <v>0</v>
      </c>
      <c r="D23" s="18">
        <v>100</v>
      </c>
      <c r="E23" s="8">
        <v>57.1</v>
      </c>
      <c r="F23" s="11">
        <v>43.6</v>
      </c>
      <c r="G23" s="11">
        <v>9.1</v>
      </c>
      <c r="H23" s="11">
        <v>33.4</v>
      </c>
      <c r="I23" s="11">
        <v>25.4</v>
      </c>
      <c r="J23" s="11">
        <v>43.9</v>
      </c>
      <c r="K23" s="11">
        <v>8</v>
      </c>
      <c r="L23" s="11">
        <v>16.7</v>
      </c>
      <c r="M23" s="11">
        <v>17.100000000000001</v>
      </c>
      <c r="N23" s="11">
        <v>12.9</v>
      </c>
      <c r="O23" s="11">
        <v>12.2</v>
      </c>
      <c r="P23" s="3"/>
      <c r="Q23" s="3"/>
      <c r="R23" s="3"/>
      <c r="S23" s="3"/>
      <c r="T23" s="3"/>
      <c r="U23" s="3"/>
      <c r="V23" s="3"/>
      <c r="W23" s="3"/>
      <c r="X23" s="3"/>
    </row>
    <row r="24" spans="2:24" ht="15.75" customHeight="1" x14ac:dyDescent="0.15">
      <c r="B24" s="3"/>
      <c r="C24" s="3"/>
      <c r="D24" s="3"/>
      <c r="E24" s="3"/>
      <c r="F24" s="3"/>
      <c r="G24" s="3"/>
      <c r="H24" s="3"/>
      <c r="I24" s="3"/>
      <c r="J24" s="3"/>
      <c r="K24" s="3"/>
      <c r="L24" s="3"/>
      <c r="M24" s="3"/>
      <c r="N24" s="3"/>
      <c r="O24" s="3"/>
      <c r="P24" s="3"/>
      <c r="Q24" s="3"/>
      <c r="R24" s="3"/>
      <c r="S24" s="3"/>
      <c r="T24" s="3"/>
      <c r="U24" s="3"/>
      <c r="V24" s="3"/>
      <c r="W24" s="3"/>
      <c r="X24" s="3"/>
    </row>
    <row r="25" spans="2:24" ht="15.75" customHeight="1" x14ac:dyDescent="0.15">
      <c r="B25" s="3"/>
      <c r="C25" s="3"/>
      <c r="D25" s="3"/>
      <c r="E25" s="3"/>
      <c r="F25" s="3"/>
      <c r="G25" s="3"/>
      <c r="H25" s="3"/>
      <c r="I25" s="3"/>
      <c r="J25" s="3"/>
      <c r="K25" s="3"/>
      <c r="L25" s="3"/>
      <c r="M25" s="3"/>
      <c r="N25" s="3"/>
      <c r="O25" s="3"/>
      <c r="P25" s="3"/>
      <c r="Q25" s="3"/>
      <c r="R25" s="3"/>
      <c r="S25" s="3"/>
      <c r="T25" s="3"/>
      <c r="U25" s="3"/>
      <c r="V25" s="3"/>
      <c r="W25" s="3"/>
      <c r="X25" s="3"/>
    </row>
    <row r="26" spans="2:24" ht="15.75" customHeight="1" x14ac:dyDescent="0.15">
      <c r="B26" s="3"/>
      <c r="C26" s="3"/>
      <c r="D26" s="3"/>
      <c r="E26" s="3"/>
      <c r="F26" s="3"/>
      <c r="G26" s="3"/>
      <c r="H26" s="3"/>
      <c r="I26" s="3"/>
      <c r="J26" s="3"/>
      <c r="K26" s="3"/>
      <c r="L26" s="3"/>
      <c r="M26" s="3"/>
      <c r="N26" s="3"/>
      <c r="O26" s="3"/>
      <c r="P26" s="3"/>
      <c r="Q26" s="3"/>
      <c r="R26" s="3"/>
      <c r="S26" s="3"/>
      <c r="T26" s="3"/>
      <c r="U26" s="3"/>
      <c r="V26" s="3"/>
      <c r="W26" s="3"/>
      <c r="X26" s="3"/>
    </row>
    <row r="27" spans="2:24" ht="15.75" customHeight="1" x14ac:dyDescent="0.15">
      <c r="B27" s="3"/>
      <c r="C27" s="3"/>
      <c r="D27" s="3"/>
      <c r="E27" s="3"/>
      <c r="F27" s="3"/>
      <c r="G27" s="3"/>
      <c r="H27" s="3"/>
      <c r="I27" s="3"/>
      <c r="J27" s="3"/>
      <c r="K27" s="3"/>
      <c r="L27" s="3"/>
      <c r="M27" s="3"/>
      <c r="N27" s="3"/>
      <c r="O27" s="3"/>
      <c r="P27" s="3"/>
      <c r="Q27" s="3"/>
      <c r="R27" s="3"/>
      <c r="S27" s="3"/>
      <c r="T27" s="3"/>
      <c r="U27" s="3"/>
      <c r="V27" s="3"/>
      <c r="W27" s="3"/>
      <c r="X27" s="3"/>
    </row>
  </sheetData>
  <mergeCells count="10">
    <mergeCell ref="B8:C9"/>
    <mergeCell ref="C22:C23"/>
    <mergeCell ref="C20:C21"/>
    <mergeCell ref="C18:C19"/>
    <mergeCell ref="C16:C17"/>
    <mergeCell ref="C14:C15"/>
    <mergeCell ref="C12:C13"/>
    <mergeCell ref="C10:C11"/>
    <mergeCell ref="B10:B13"/>
    <mergeCell ref="B14:B23"/>
  </mergeCells>
  <phoneticPr fontId="2"/>
  <conditionalFormatting sqref="E9:O9">
    <cfRule type="top10" dxfId="2244" priority="2382" rank="1"/>
  </conditionalFormatting>
  <conditionalFormatting sqref="E11:O11">
    <cfRule type="top10" dxfId="2243" priority="2383" rank="1"/>
  </conditionalFormatting>
  <conditionalFormatting sqref="E13:O13">
    <cfRule type="top10" dxfId="2242" priority="2384" rank="1"/>
  </conditionalFormatting>
  <conditionalFormatting sqref="E15:O15">
    <cfRule type="top10" dxfId="2241" priority="2385" rank="1"/>
  </conditionalFormatting>
  <conditionalFormatting sqref="E17:O17">
    <cfRule type="top10" dxfId="2240" priority="2386" rank="1"/>
  </conditionalFormatting>
  <conditionalFormatting sqref="E19:O19">
    <cfRule type="top10" dxfId="2239" priority="2387" rank="1"/>
  </conditionalFormatting>
  <conditionalFormatting sqref="E21:O21">
    <cfRule type="top10" dxfId="2238" priority="2388" rank="1"/>
  </conditionalFormatting>
  <conditionalFormatting sqref="E23:O23">
    <cfRule type="top10" dxfId="2237" priority="2389" rank="1"/>
  </conditionalFormatting>
  <pageMargins left="0.7" right="0.7" top="0.75" bottom="0.75" header="0.3" footer="0.3"/>
  <pageSetup paperSize="9" orientation="landscape" r:id="rId1"/>
  <headerFoot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14" ht="15.75" customHeight="1" x14ac:dyDescent="0.15">
      <c r="B2" s="1" t="s">
        <v>49</v>
      </c>
    </row>
    <row r="3" spans="2:14" ht="15.75" customHeight="1" x14ac:dyDescent="0.15">
      <c r="B3" s="1" t="s">
        <v>50</v>
      </c>
    </row>
    <row r="4" spans="2:14" ht="15.75" customHeight="1" x14ac:dyDescent="0.15">
      <c r="B4" s="3" t="s">
        <v>404</v>
      </c>
      <c r="C4" s="3"/>
      <c r="D4" s="3"/>
      <c r="E4" s="3"/>
      <c r="F4" s="3"/>
      <c r="G4" s="3"/>
      <c r="H4" s="3"/>
      <c r="I4" s="3"/>
      <c r="J4" s="3"/>
      <c r="K4" s="3"/>
      <c r="L4" s="3"/>
      <c r="M4" s="3"/>
      <c r="N4" s="3"/>
    </row>
    <row r="5" spans="2:14" ht="15.75" customHeight="1" x14ac:dyDescent="0.15">
      <c r="B5" s="3" t="s">
        <v>51</v>
      </c>
      <c r="C5" s="3"/>
      <c r="D5" s="3"/>
      <c r="E5" s="3"/>
      <c r="F5" s="3"/>
      <c r="G5" s="3"/>
      <c r="H5" s="3"/>
      <c r="I5" s="3"/>
      <c r="J5" s="3"/>
      <c r="K5" s="3"/>
      <c r="L5" s="3"/>
      <c r="M5" s="3"/>
      <c r="N5" s="3"/>
    </row>
    <row r="6" spans="2:14" ht="4.5" customHeight="1" x14ac:dyDescent="0.15">
      <c r="B6" s="12"/>
      <c r="C6" s="14"/>
      <c r="D6" s="15"/>
      <c r="E6" s="6"/>
      <c r="F6" s="13"/>
      <c r="G6" s="13"/>
      <c r="H6" s="13"/>
      <c r="I6" s="13"/>
      <c r="J6" s="13"/>
      <c r="K6" s="3"/>
      <c r="L6" s="3"/>
      <c r="M6" s="3"/>
      <c r="N6" s="3"/>
    </row>
    <row r="7" spans="2:14" s="2" customFormat="1" ht="118.5" customHeight="1" thickBot="1" x14ac:dyDescent="0.2">
      <c r="B7" s="9"/>
      <c r="C7" s="5" t="s">
        <v>48</v>
      </c>
      <c r="D7" s="19" t="s">
        <v>52</v>
      </c>
      <c r="E7" s="22" t="s">
        <v>351</v>
      </c>
      <c r="F7" s="23" t="s">
        <v>352</v>
      </c>
      <c r="G7" s="23" t="s">
        <v>353</v>
      </c>
      <c r="H7" s="23" t="s">
        <v>354</v>
      </c>
      <c r="I7" s="23" t="s">
        <v>331</v>
      </c>
      <c r="J7" s="23" t="s">
        <v>53</v>
      </c>
      <c r="K7" s="4"/>
      <c r="L7" s="4"/>
      <c r="M7" s="4"/>
      <c r="N7" s="4"/>
    </row>
    <row r="8" spans="2:14" ht="15.75" customHeight="1" thickTop="1" x14ac:dyDescent="0.15">
      <c r="B8" s="108" t="s">
        <v>54</v>
      </c>
      <c r="C8" s="109"/>
      <c r="D8" s="16">
        <v>745</v>
      </c>
      <c r="E8" s="7">
        <v>95</v>
      </c>
      <c r="F8" s="10">
        <v>208</v>
      </c>
      <c r="G8" s="10">
        <v>91</v>
      </c>
      <c r="H8" s="10">
        <v>88</v>
      </c>
      <c r="I8" s="10">
        <v>180</v>
      </c>
      <c r="J8" s="10">
        <v>83</v>
      </c>
      <c r="K8" s="3"/>
      <c r="L8" s="3"/>
      <c r="M8" s="3"/>
      <c r="N8" s="3"/>
    </row>
    <row r="9" spans="2:14" ht="15.75" customHeight="1" x14ac:dyDescent="0.15">
      <c r="B9" s="110"/>
      <c r="C9" s="111"/>
      <c r="D9" s="18">
        <v>100</v>
      </c>
      <c r="E9" s="8">
        <v>12.8</v>
      </c>
      <c r="F9" s="11">
        <v>27.9</v>
      </c>
      <c r="G9" s="11">
        <v>12.2</v>
      </c>
      <c r="H9" s="11">
        <v>11.8</v>
      </c>
      <c r="I9" s="11">
        <v>24.2</v>
      </c>
      <c r="J9" s="11">
        <v>11.1</v>
      </c>
      <c r="K9" s="3"/>
      <c r="L9" s="3"/>
      <c r="M9" s="3"/>
      <c r="N9" s="3"/>
    </row>
    <row r="10" spans="2:14" ht="15.75" customHeight="1" x14ac:dyDescent="0.15">
      <c r="B10" s="116" t="s">
        <v>46</v>
      </c>
      <c r="C10" s="115" t="s">
        <v>2</v>
      </c>
      <c r="D10" s="17">
        <v>245</v>
      </c>
      <c r="E10" s="7">
        <v>31</v>
      </c>
      <c r="F10" s="10">
        <v>62</v>
      </c>
      <c r="G10" s="10">
        <v>33</v>
      </c>
      <c r="H10" s="10">
        <v>34</v>
      </c>
      <c r="I10" s="10">
        <v>59</v>
      </c>
      <c r="J10" s="10">
        <v>26</v>
      </c>
      <c r="K10" s="3"/>
      <c r="L10" s="3"/>
      <c r="M10" s="3"/>
      <c r="N10" s="3"/>
    </row>
    <row r="11" spans="2:14" ht="15.75" customHeight="1" x14ac:dyDescent="0.15">
      <c r="B11" s="116"/>
      <c r="C11" s="114" t="s">
        <v>0</v>
      </c>
      <c r="D11" s="33">
        <v>100</v>
      </c>
      <c r="E11" s="34">
        <v>12.7</v>
      </c>
      <c r="F11" s="35">
        <v>25.3</v>
      </c>
      <c r="G11" s="35">
        <v>13.5</v>
      </c>
      <c r="H11" s="35">
        <v>13.9</v>
      </c>
      <c r="I11" s="35">
        <v>24.1</v>
      </c>
      <c r="J11" s="35">
        <v>10.6</v>
      </c>
      <c r="K11" s="3"/>
      <c r="L11" s="3"/>
      <c r="M11" s="3"/>
      <c r="N11" s="3"/>
    </row>
    <row r="12" spans="2:14" ht="15.75" customHeight="1" x14ac:dyDescent="0.15">
      <c r="B12" s="116"/>
      <c r="C12" s="112" t="s">
        <v>3</v>
      </c>
      <c r="D12" s="16">
        <v>491</v>
      </c>
      <c r="E12" s="27">
        <v>64</v>
      </c>
      <c r="F12" s="28">
        <v>143</v>
      </c>
      <c r="G12" s="28">
        <v>56</v>
      </c>
      <c r="H12" s="28">
        <v>53</v>
      </c>
      <c r="I12" s="28">
        <v>119</v>
      </c>
      <c r="J12" s="28">
        <v>56</v>
      </c>
      <c r="K12" s="3"/>
      <c r="L12" s="3"/>
      <c r="M12" s="3"/>
      <c r="N12" s="3"/>
    </row>
    <row r="13" spans="2:14" ht="15.75" customHeight="1" x14ac:dyDescent="0.15">
      <c r="B13" s="116"/>
      <c r="C13" s="113" t="s">
        <v>0</v>
      </c>
      <c r="D13" s="18">
        <v>100</v>
      </c>
      <c r="E13" s="8">
        <v>13</v>
      </c>
      <c r="F13" s="11">
        <v>29.1</v>
      </c>
      <c r="G13" s="11">
        <v>11.4</v>
      </c>
      <c r="H13" s="11">
        <v>10.8</v>
      </c>
      <c r="I13" s="11">
        <v>24.2</v>
      </c>
      <c r="J13" s="11">
        <v>11.4</v>
      </c>
      <c r="K13" s="3"/>
      <c r="L13" s="3"/>
      <c r="M13" s="3"/>
      <c r="N13" s="3"/>
    </row>
    <row r="14" spans="2:14" ht="15.75" customHeight="1" x14ac:dyDescent="0.15">
      <c r="B14" s="117" t="s">
        <v>47</v>
      </c>
      <c r="C14" s="112" t="s">
        <v>5</v>
      </c>
      <c r="D14" s="17">
        <v>59</v>
      </c>
      <c r="E14" s="7">
        <v>7</v>
      </c>
      <c r="F14" s="10">
        <v>12</v>
      </c>
      <c r="G14" s="10">
        <v>6</v>
      </c>
      <c r="H14" s="10">
        <v>12</v>
      </c>
      <c r="I14" s="10">
        <v>19</v>
      </c>
      <c r="J14" s="10">
        <v>3</v>
      </c>
      <c r="K14" s="3"/>
      <c r="L14" s="3"/>
      <c r="M14" s="3"/>
      <c r="N14" s="3"/>
    </row>
    <row r="15" spans="2:14" ht="15.75" customHeight="1" x14ac:dyDescent="0.15">
      <c r="B15" s="116"/>
      <c r="C15" s="114" t="s">
        <v>0</v>
      </c>
      <c r="D15" s="33">
        <v>100</v>
      </c>
      <c r="E15" s="34">
        <v>11.9</v>
      </c>
      <c r="F15" s="35">
        <v>20.3</v>
      </c>
      <c r="G15" s="35">
        <v>10.199999999999999</v>
      </c>
      <c r="H15" s="35">
        <v>20.3</v>
      </c>
      <c r="I15" s="35">
        <v>32.200000000000003</v>
      </c>
      <c r="J15" s="35">
        <v>5.0999999999999996</v>
      </c>
      <c r="K15" s="3"/>
      <c r="L15" s="3"/>
      <c r="M15" s="3"/>
      <c r="N15" s="3"/>
    </row>
    <row r="16" spans="2:14" ht="15.75" customHeight="1" x14ac:dyDescent="0.15">
      <c r="B16" s="116"/>
      <c r="C16" s="112" t="s">
        <v>6</v>
      </c>
      <c r="D16" s="16">
        <v>70</v>
      </c>
      <c r="E16" s="27">
        <v>8</v>
      </c>
      <c r="F16" s="28">
        <v>15</v>
      </c>
      <c r="G16" s="28">
        <v>12</v>
      </c>
      <c r="H16" s="28">
        <v>10</v>
      </c>
      <c r="I16" s="28">
        <v>16</v>
      </c>
      <c r="J16" s="28">
        <v>9</v>
      </c>
      <c r="K16" s="3"/>
      <c r="L16" s="3"/>
      <c r="M16" s="3"/>
      <c r="N16" s="3"/>
    </row>
    <row r="17" spans="2:14" ht="15.75" customHeight="1" x14ac:dyDescent="0.15">
      <c r="B17" s="116"/>
      <c r="C17" s="114" t="s">
        <v>0</v>
      </c>
      <c r="D17" s="33">
        <v>100</v>
      </c>
      <c r="E17" s="34">
        <v>11.4</v>
      </c>
      <c r="F17" s="35">
        <v>21.4</v>
      </c>
      <c r="G17" s="35">
        <v>17.100000000000001</v>
      </c>
      <c r="H17" s="35">
        <v>14.3</v>
      </c>
      <c r="I17" s="35">
        <v>22.9</v>
      </c>
      <c r="J17" s="35">
        <v>12.9</v>
      </c>
      <c r="K17" s="3"/>
      <c r="L17" s="3"/>
      <c r="M17" s="3"/>
      <c r="N17" s="3"/>
    </row>
    <row r="18" spans="2:14" ht="15.75" customHeight="1" x14ac:dyDescent="0.15">
      <c r="B18" s="116"/>
      <c r="C18" s="112" t="s">
        <v>7</v>
      </c>
      <c r="D18" s="16">
        <v>123</v>
      </c>
      <c r="E18" s="27">
        <v>9</v>
      </c>
      <c r="F18" s="28">
        <v>36</v>
      </c>
      <c r="G18" s="28">
        <v>15</v>
      </c>
      <c r="H18" s="28">
        <v>18</v>
      </c>
      <c r="I18" s="28">
        <v>29</v>
      </c>
      <c r="J18" s="28">
        <v>16</v>
      </c>
      <c r="K18" s="3"/>
      <c r="L18" s="3"/>
      <c r="M18" s="3"/>
      <c r="N18" s="3"/>
    </row>
    <row r="19" spans="2:14" ht="15.75" customHeight="1" x14ac:dyDescent="0.15">
      <c r="B19" s="116"/>
      <c r="C19" s="114" t="s">
        <v>0</v>
      </c>
      <c r="D19" s="33">
        <v>100</v>
      </c>
      <c r="E19" s="34">
        <v>7.3</v>
      </c>
      <c r="F19" s="35">
        <v>29.3</v>
      </c>
      <c r="G19" s="35">
        <v>12.2</v>
      </c>
      <c r="H19" s="35">
        <v>14.6</v>
      </c>
      <c r="I19" s="35">
        <v>23.6</v>
      </c>
      <c r="J19" s="35">
        <v>13</v>
      </c>
      <c r="K19" s="3"/>
      <c r="L19" s="3"/>
      <c r="M19" s="3"/>
      <c r="N19" s="3"/>
    </row>
    <row r="20" spans="2:14" ht="15.75" customHeight="1" x14ac:dyDescent="0.15">
      <c r="B20" s="116"/>
      <c r="C20" s="112" t="s">
        <v>8</v>
      </c>
      <c r="D20" s="16">
        <v>195</v>
      </c>
      <c r="E20" s="27">
        <v>28</v>
      </c>
      <c r="F20" s="28">
        <v>52</v>
      </c>
      <c r="G20" s="28">
        <v>25</v>
      </c>
      <c r="H20" s="28">
        <v>22</v>
      </c>
      <c r="I20" s="28">
        <v>50</v>
      </c>
      <c r="J20" s="28">
        <v>18</v>
      </c>
      <c r="K20" s="3"/>
      <c r="L20" s="3"/>
      <c r="M20" s="3"/>
      <c r="N20" s="3"/>
    </row>
    <row r="21" spans="2:14" ht="15.75" customHeight="1" x14ac:dyDescent="0.15">
      <c r="B21" s="116"/>
      <c r="C21" s="114" t="s">
        <v>0</v>
      </c>
      <c r="D21" s="33">
        <v>100</v>
      </c>
      <c r="E21" s="34">
        <v>14.4</v>
      </c>
      <c r="F21" s="35">
        <v>26.7</v>
      </c>
      <c r="G21" s="35">
        <v>12.8</v>
      </c>
      <c r="H21" s="35">
        <v>11.3</v>
      </c>
      <c r="I21" s="35">
        <v>25.6</v>
      </c>
      <c r="J21" s="35">
        <v>9.1999999999999993</v>
      </c>
      <c r="K21" s="3"/>
      <c r="L21" s="3"/>
      <c r="M21" s="3"/>
      <c r="N21" s="3"/>
    </row>
    <row r="22" spans="2:14" ht="15.75" customHeight="1" x14ac:dyDescent="0.15">
      <c r="B22" s="116"/>
      <c r="C22" s="112" t="s">
        <v>9</v>
      </c>
      <c r="D22" s="16">
        <v>287</v>
      </c>
      <c r="E22" s="27">
        <v>43</v>
      </c>
      <c r="F22" s="28">
        <v>89</v>
      </c>
      <c r="G22" s="28">
        <v>31</v>
      </c>
      <c r="H22" s="28">
        <v>25</v>
      </c>
      <c r="I22" s="28">
        <v>63</v>
      </c>
      <c r="J22" s="28">
        <v>36</v>
      </c>
      <c r="K22" s="3"/>
      <c r="L22" s="3"/>
      <c r="M22" s="3"/>
      <c r="N22" s="3"/>
    </row>
    <row r="23" spans="2:14" ht="15.75" customHeight="1" x14ac:dyDescent="0.15">
      <c r="B23" s="118"/>
      <c r="C23" s="113" t="s">
        <v>0</v>
      </c>
      <c r="D23" s="18">
        <v>100</v>
      </c>
      <c r="E23" s="8">
        <v>15</v>
      </c>
      <c r="F23" s="11">
        <v>31</v>
      </c>
      <c r="G23" s="11">
        <v>10.8</v>
      </c>
      <c r="H23" s="11">
        <v>8.6999999999999993</v>
      </c>
      <c r="I23" s="11">
        <v>22</v>
      </c>
      <c r="J23" s="11">
        <v>12.5</v>
      </c>
      <c r="K23" s="3"/>
      <c r="L23" s="3"/>
      <c r="M23" s="3"/>
      <c r="N23" s="3"/>
    </row>
    <row r="24" spans="2:14" ht="15.75" customHeight="1" x14ac:dyDescent="0.15">
      <c r="B24" s="3"/>
      <c r="C24" s="3"/>
      <c r="D24" s="3"/>
      <c r="E24" s="3"/>
      <c r="F24" s="3"/>
      <c r="G24" s="3"/>
      <c r="H24" s="3"/>
      <c r="I24" s="3"/>
      <c r="J24" s="3"/>
      <c r="K24" s="3"/>
      <c r="L24" s="3"/>
      <c r="M24" s="3"/>
      <c r="N24" s="3"/>
    </row>
    <row r="25" spans="2:14" ht="15.75" customHeight="1" x14ac:dyDescent="0.15">
      <c r="B25" s="3"/>
      <c r="C25" s="3"/>
      <c r="D25" s="3"/>
      <c r="E25" s="3"/>
      <c r="F25" s="3"/>
      <c r="G25" s="3"/>
      <c r="H25" s="3"/>
      <c r="I25" s="3"/>
      <c r="J25" s="3"/>
      <c r="K25" s="3"/>
      <c r="L25" s="3"/>
      <c r="M25" s="3"/>
      <c r="N25" s="3"/>
    </row>
    <row r="26" spans="2:14" ht="15.75" customHeight="1" x14ac:dyDescent="0.15">
      <c r="B26" s="3"/>
      <c r="C26" s="3"/>
      <c r="D26" s="3"/>
      <c r="E26" s="3"/>
      <c r="F26" s="3"/>
      <c r="G26" s="3"/>
      <c r="H26" s="3"/>
      <c r="I26" s="3"/>
      <c r="J26" s="3"/>
      <c r="K26" s="3"/>
      <c r="L26" s="3"/>
      <c r="M26" s="3"/>
      <c r="N26" s="3"/>
    </row>
    <row r="27" spans="2:14" ht="15.75" customHeight="1" x14ac:dyDescent="0.15">
      <c r="B27" s="3"/>
      <c r="C27" s="3"/>
      <c r="D27" s="3"/>
      <c r="E27" s="3"/>
      <c r="F27" s="3"/>
      <c r="G27" s="3"/>
      <c r="H27" s="3"/>
      <c r="I27" s="3"/>
      <c r="J27" s="3"/>
      <c r="K27" s="3"/>
      <c r="L27" s="3"/>
      <c r="M27" s="3"/>
      <c r="N27" s="3"/>
    </row>
  </sheetData>
  <mergeCells count="10">
    <mergeCell ref="B8:C9"/>
    <mergeCell ref="C22:C23"/>
    <mergeCell ref="C20:C21"/>
    <mergeCell ref="C18:C19"/>
    <mergeCell ref="C16:C17"/>
    <mergeCell ref="C14:C15"/>
    <mergeCell ref="C12:C13"/>
    <mergeCell ref="C10:C11"/>
    <mergeCell ref="B10:B13"/>
    <mergeCell ref="B14:B23"/>
  </mergeCells>
  <phoneticPr fontId="2"/>
  <conditionalFormatting sqref="E9:J9">
    <cfRule type="top10" dxfId="2236" priority="2390" rank="1"/>
  </conditionalFormatting>
  <conditionalFormatting sqref="E11:J11">
    <cfRule type="top10" dxfId="2235" priority="2391" rank="1"/>
  </conditionalFormatting>
  <conditionalFormatting sqref="E13:J13">
    <cfRule type="top10" dxfId="2234" priority="2392" rank="1"/>
  </conditionalFormatting>
  <conditionalFormatting sqref="E15:J15">
    <cfRule type="top10" dxfId="2233" priority="2393" rank="1"/>
  </conditionalFormatting>
  <conditionalFormatting sqref="E17:J17">
    <cfRule type="top10" dxfId="2232" priority="2394" rank="1"/>
  </conditionalFormatting>
  <conditionalFormatting sqref="E19:J19">
    <cfRule type="top10" dxfId="2231" priority="2395" rank="1"/>
  </conditionalFormatting>
  <conditionalFormatting sqref="E21:J21">
    <cfRule type="top10" dxfId="2230" priority="2396" rank="1"/>
  </conditionalFormatting>
  <conditionalFormatting sqref="E23:J23">
    <cfRule type="top10" dxfId="2229" priority="2397" rank="1"/>
  </conditionalFormatting>
  <pageMargins left="0.7" right="0.7" top="0.75" bottom="0.75" header="0.3" footer="0.3"/>
  <pageSetup paperSize="9"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10" ht="15.75" customHeight="1" x14ac:dyDescent="0.15">
      <c r="B2" s="1" t="s">
        <v>49</v>
      </c>
    </row>
    <row r="3" spans="2:10" ht="15.75" customHeight="1" x14ac:dyDescent="0.15">
      <c r="B3" s="1" t="s">
        <v>50</v>
      </c>
    </row>
    <row r="4" spans="2:10" ht="15.75" customHeight="1" x14ac:dyDescent="0.15">
      <c r="B4" s="3" t="s">
        <v>378</v>
      </c>
      <c r="C4" s="3"/>
      <c r="D4" s="3"/>
      <c r="E4" s="3"/>
      <c r="F4" s="3"/>
      <c r="G4" s="3"/>
      <c r="H4" s="3"/>
      <c r="I4" s="3"/>
      <c r="J4" s="3"/>
    </row>
    <row r="5" spans="2:10" ht="15.75" customHeight="1" x14ac:dyDescent="0.15">
      <c r="B5" s="3" t="s">
        <v>51</v>
      </c>
      <c r="C5" s="3"/>
      <c r="D5" s="3"/>
      <c r="E5" s="3"/>
      <c r="F5" s="3"/>
      <c r="G5" s="3"/>
      <c r="H5" s="3"/>
      <c r="I5" s="3"/>
      <c r="J5" s="3"/>
    </row>
    <row r="6" spans="2:10" ht="4.5" customHeight="1" x14ac:dyDescent="0.15">
      <c r="B6" s="12"/>
      <c r="C6" s="14"/>
      <c r="D6" s="15"/>
      <c r="E6" s="6"/>
      <c r="F6" s="13"/>
      <c r="G6" s="13"/>
      <c r="H6" s="13"/>
      <c r="I6" s="3"/>
      <c r="J6" s="3"/>
    </row>
    <row r="7" spans="2:10" s="2" customFormat="1" ht="118.5" customHeight="1" thickBot="1" x14ac:dyDescent="0.2">
      <c r="B7" s="9"/>
      <c r="C7" s="5" t="s">
        <v>48</v>
      </c>
      <c r="D7" s="19" t="s">
        <v>52</v>
      </c>
      <c r="E7" s="22" t="s">
        <v>216</v>
      </c>
      <c r="F7" s="23" t="s">
        <v>1</v>
      </c>
      <c r="G7" s="23" t="s">
        <v>217</v>
      </c>
      <c r="H7" s="23" t="s">
        <v>53</v>
      </c>
      <c r="I7" s="4"/>
      <c r="J7" s="4"/>
    </row>
    <row r="8" spans="2:10" ht="15.75" customHeight="1" thickTop="1" x14ac:dyDescent="0.15">
      <c r="B8" s="108" t="s">
        <v>54</v>
      </c>
      <c r="C8" s="109"/>
      <c r="D8" s="16">
        <v>745</v>
      </c>
      <c r="E8" s="7">
        <v>356</v>
      </c>
      <c r="F8" s="10">
        <v>142</v>
      </c>
      <c r="G8" s="10">
        <v>201</v>
      </c>
      <c r="H8" s="10">
        <v>46</v>
      </c>
      <c r="I8" s="3"/>
      <c r="J8" s="3"/>
    </row>
    <row r="9" spans="2:10" ht="15.75" customHeight="1" x14ac:dyDescent="0.15">
      <c r="B9" s="110"/>
      <c r="C9" s="111"/>
      <c r="D9" s="18">
        <v>100</v>
      </c>
      <c r="E9" s="8">
        <v>47.8</v>
      </c>
      <c r="F9" s="11">
        <v>19.100000000000001</v>
      </c>
      <c r="G9" s="11">
        <v>27</v>
      </c>
      <c r="H9" s="11">
        <v>6.2</v>
      </c>
      <c r="I9" s="3"/>
      <c r="J9" s="3"/>
    </row>
    <row r="10" spans="2:10" ht="15.75" customHeight="1" x14ac:dyDescent="0.15">
      <c r="B10" s="116" t="s">
        <v>46</v>
      </c>
      <c r="C10" s="115" t="s">
        <v>2</v>
      </c>
      <c r="D10" s="17">
        <v>245</v>
      </c>
      <c r="E10" s="7">
        <v>111</v>
      </c>
      <c r="F10" s="10">
        <v>59</v>
      </c>
      <c r="G10" s="10">
        <v>64</v>
      </c>
      <c r="H10" s="10">
        <v>11</v>
      </c>
      <c r="I10" s="3"/>
      <c r="J10" s="3"/>
    </row>
    <row r="11" spans="2:10" ht="15.75" customHeight="1" x14ac:dyDescent="0.15">
      <c r="B11" s="116"/>
      <c r="C11" s="114" t="s">
        <v>0</v>
      </c>
      <c r="D11" s="33">
        <v>100</v>
      </c>
      <c r="E11" s="34">
        <v>45.3</v>
      </c>
      <c r="F11" s="35">
        <v>24.1</v>
      </c>
      <c r="G11" s="35">
        <v>26.1</v>
      </c>
      <c r="H11" s="35">
        <v>4.5</v>
      </c>
      <c r="I11" s="3"/>
      <c r="J11" s="3"/>
    </row>
    <row r="12" spans="2:10" ht="15.75" customHeight="1" x14ac:dyDescent="0.15">
      <c r="B12" s="116"/>
      <c r="C12" s="112" t="s">
        <v>3</v>
      </c>
      <c r="D12" s="16">
        <v>491</v>
      </c>
      <c r="E12" s="27">
        <v>240</v>
      </c>
      <c r="F12" s="28">
        <v>81</v>
      </c>
      <c r="G12" s="28">
        <v>135</v>
      </c>
      <c r="H12" s="28">
        <v>35</v>
      </c>
      <c r="I12" s="3"/>
      <c r="J12" s="3"/>
    </row>
    <row r="13" spans="2:10" ht="15.75" customHeight="1" x14ac:dyDescent="0.15">
      <c r="B13" s="116"/>
      <c r="C13" s="113" t="s">
        <v>0</v>
      </c>
      <c r="D13" s="18">
        <v>100</v>
      </c>
      <c r="E13" s="8">
        <v>48.9</v>
      </c>
      <c r="F13" s="11">
        <v>16.5</v>
      </c>
      <c r="G13" s="11">
        <v>27.5</v>
      </c>
      <c r="H13" s="11">
        <v>7.1</v>
      </c>
      <c r="I13" s="3"/>
      <c r="J13" s="3"/>
    </row>
    <row r="14" spans="2:10" ht="15.75" customHeight="1" x14ac:dyDescent="0.15">
      <c r="B14" s="117" t="s">
        <v>47</v>
      </c>
      <c r="C14" s="112" t="s">
        <v>5</v>
      </c>
      <c r="D14" s="17">
        <v>59</v>
      </c>
      <c r="E14" s="7">
        <v>26</v>
      </c>
      <c r="F14" s="10">
        <v>13</v>
      </c>
      <c r="G14" s="10">
        <v>17</v>
      </c>
      <c r="H14" s="10">
        <v>3</v>
      </c>
      <c r="I14" s="3"/>
      <c r="J14" s="3"/>
    </row>
    <row r="15" spans="2:10" ht="15.75" customHeight="1" x14ac:dyDescent="0.15">
      <c r="B15" s="116"/>
      <c r="C15" s="114" t="s">
        <v>0</v>
      </c>
      <c r="D15" s="33">
        <v>100</v>
      </c>
      <c r="E15" s="34">
        <v>44.1</v>
      </c>
      <c r="F15" s="35">
        <v>22</v>
      </c>
      <c r="G15" s="35">
        <v>28.8</v>
      </c>
      <c r="H15" s="35">
        <v>5.0999999999999996</v>
      </c>
      <c r="I15" s="3"/>
      <c r="J15" s="3"/>
    </row>
    <row r="16" spans="2:10" ht="15.75" customHeight="1" x14ac:dyDescent="0.15">
      <c r="B16" s="116"/>
      <c r="C16" s="112" t="s">
        <v>6</v>
      </c>
      <c r="D16" s="16">
        <v>70</v>
      </c>
      <c r="E16" s="27">
        <v>34</v>
      </c>
      <c r="F16" s="28">
        <v>20</v>
      </c>
      <c r="G16" s="28">
        <v>9</v>
      </c>
      <c r="H16" s="28">
        <v>7</v>
      </c>
      <c r="I16" s="3"/>
      <c r="J16" s="3"/>
    </row>
    <row r="17" spans="2:10" ht="15.75" customHeight="1" x14ac:dyDescent="0.15">
      <c r="B17" s="116"/>
      <c r="C17" s="114" t="s">
        <v>0</v>
      </c>
      <c r="D17" s="33">
        <v>100</v>
      </c>
      <c r="E17" s="34">
        <v>48.6</v>
      </c>
      <c r="F17" s="35">
        <v>28.6</v>
      </c>
      <c r="G17" s="35">
        <v>12.9</v>
      </c>
      <c r="H17" s="35">
        <v>10</v>
      </c>
      <c r="I17" s="3"/>
      <c r="J17" s="3"/>
    </row>
    <row r="18" spans="2:10" ht="15.75" customHeight="1" x14ac:dyDescent="0.15">
      <c r="B18" s="116"/>
      <c r="C18" s="112" t="s">
        <v>7</v>
      </c>
      <c r="D18" s="16">
        <v>123</v>
      </c>
      <c r="E18" s="27">
        <v>58</v>
      </c>
      <c r="F18" s="28">
        <v>29</v>
      </c>
      <c r="G18" s="28">
        <v>25</v>
      </c>
      <c r="H18" s="28">
        <v>11</v>
      </c>
      <c r="I18" s="3"/>
      <c r="J18" s="3"/>
    </row>
    <row r="19" spans="2:10" ht="15.75" customHeight="1" x14ac:dyDescent="0.15">
      <c r="B19" s="116"/>
      <c r="C19" s="114" t="s">
        <v>0</v>
      </c>
      <c r="D19" s="33">
        <v>100</v>
      </c>
      <c r="E19" s="34">
        <v>47.2</v>
      </c>
      <c r="F19" s="35">
        <v>23.6</v>
      </c>
      <c r="G19" s="35">
        <v>20.3</v>
      </c>
      <c r="H19" s="35">
        <v>8.9</v>
      </c>
      <c r="I19" s="3"/>
      <c r="J19" s="3"/>
    </row>
    <row r="20" spans="2:10" ht="15.75" customHeight="1" x14ac:dyDescent="0.15">
      <c r="B20" s="116"/>
      <c r="C20" s="112" t="s">
        <v>8</v>
      </c>
      <c r="D20" s="16">
        <v>195</v>
      </c>
      <c r="E20" s="27">
        <v>95</v>
      </c>
      <c r="F20" s="28">
        <v>35</v>
      </c>
      <c r="G20" s="28">
        <v>52</v>
      </c>
      <c r="H20" s="28">
        <v>13</v>
      </c>
      <c r="I20" s="3"/>
      <c r="J20" s="3"/>
    </row>
    <row r="21" spans="2:10" ht="15.75" customHeight="1" x14ac:dyDescent="0.15">
      <c r="B21" s="116"/>
      <c r="C21" s="114" t="s">
        <v>0</v>
      </c>
      <c r="D21" s="33">
        <v>100</v>
      </c>
      <c r="E21" s="34">
        <v>48.7</v>
      </c>
      <c r="F21" s="35">
        <v>17.899999999999999</v>
      </c>
      <c r="G21" s="35">
        <v>26.7</v>
      </c>
      <c r="H21" s="35">
        <v>6.7</v>
      </c>
      <c r="I21" s="3"/>
      <c r="J21" s="3"/>
    </row>
    <row r="22" spans="2:10" ht="15.75" customHeight="1" x14ac:dyDescent="0.15">
      <c r="B22" s="116"/>
      <c r="C22" s="112" t="s">
        <v>9</v>
      </c>
      <c r="D22" s="16">
        <v>287</v>
      </c>
      <c r="E22" s="27">
        <v>138</v>
      </c>
      <c r="F22" s="28">
        <v>43</v>
      </c>
      <c r="G22" s="28">
        <v>94</v>
      </c>
      <c r="H22" s="28">
        <v>12</v>
      </c>
      <c r="I22" s="3"/>
      <c r="J22" s="3"/>
    </row>
    <row r="23" spans="2:10" ht="15.75" customHeight="1" x14ac:dyDescent="0.15">
      <c r="B23" s="118"/>
      <c r="C23" s="113" t="s">
        <v>0</v>
      </c>
      <c r="D23" s="18">
        <v>100</v>
      </c>
      <c r="E23" s="8">
        <v>48.1</v>
      </c>
      <c r="F23" s="11">
        <v>15</v>
      </c>
      <c r="G23" s="11">
        <v>32.799999999999997</v>
      </c>
      <c r="H23" s="11">
        <v>4.2</v>
      </c>
      <c r="I23" s="3"/>
      <c r="J23" s="3"/>
    </row>
    <row r="24" spans="2:10" ht="15.75" customHeight="1" x14ac:dyDescent="0.15">
      <c r="B24" s="3"/>
      <c r="C24" s="3"/>
      <c r="D24" s="3"/>
      <c r="E24" s="3"/>
      <c r="F24" s="3"/>
      <c r="G24" s="3"/>
      <c r="H24" s="3"/>
      <c r="I24" s="3"/>
      <c r="J24" s="3"/>
    </row>
    <row r="25" spans="2:10" ht="15.75" customHeight="1" x14ac:dyDescent="0.15">
      <c r="B25" s="3"/>
      <c r="C25" s="3"/>
      <c r="D25" s="3"/>
      <c r="E25" s="3"/>
      <c r="F25" s="3"/>
      <c r="G25" s="3"/>
      <c r="H25" s="3"/>
      <c r="I25" s="3"/>
      <c r="J25" s="3"/>
    </row>
    <row r="26" spans="2:10" ht="15.75" customHeight="1" x14ac:dyDescent="0.15">
      <c r="B26" s="3"/>
      <c r="C26" s="3"/>
      <c r="D26" s="3"/>
      <c r="E26" s="3"/>
      <c r="F26" s="3"/>
      <c r="G26" s="3"/>
      <c r="H26" s="3"/>
      <c r="I26" s="3"/>
      <c r="J26" s="3"/>
    </row>
    <row r="27" spans="2:10" ht="15.75" customHeight="1" x14ac:dyDescent="0.15">
      <c r="B27" s="3"/>
      <c r="C27" s="3"/>
      <c r="D27" s="3"/>
      <c r="E27" s="3"/>
      <c r="F27" s="3"/>
      <c r="G27" s="3"/>
      <c r="H27" s="3"/>
      <c r="I27" s="3"/>
      <c r="J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H9">
    <cfRule type="top10" dxfId="2444" priority="2190" rank="1"/>
  </conditionalFormatting>
  <conditionalFormatting sqref="E11:H11">
    <cfRule type="top10" dxfId="2443" priority="2191" rank="1"/>
  </conditionalFormatting>
  <conditionalFormatting sqref="E13:H13">
    <cfRule type="top10" dxfId="2442" priority="2192" rank="1"/>
  </conditionalFormatting>
  <conditionalFormatting sqref="E15:H15">
    <cfRule type="top10" dxfId="2441" priority="2193" rank="1"/>
  </conditionalFormatting>
  <conditionalFormatting sqref="E17:H17">
    <cfRule type="top10" dxfId="2440" priority="2194" rank="1"/>
  </conditionalFormatting>
  <conditionalFormatting sqref="E19:H19">
    <cfRule type="top10" dxfId="2439" priority="2195" rank="1"/>
  </conditionalFormatting>
  <conditionalFormatting sqref="E21:H21">
    <cfRule type="top10" dxfId="2438" priority="2196" rank="1"/>
  </conditionalFormatting>
  <conditionalFormatting sqref="E23:H23">
    <cfRule type="top10" dxfId="2437" priority="2197" rank="1"/>
  </conditionalFormatting>
  <pageMargins left="0.7" right="0.7" top="0.75" bottom="0.75" header="0.3" footer="0.3"/>
  <pageSetup paperSize="9" orientation="landscape" r:id="rId1"/>
  <headerFoot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25" ht="15.75" customHeight="1" x14ac:dyDescent="0.15">
      <c r="B2" s="1" t="s">
        <v>49</v>
      </c>
    </row>
    <row r="3" spans="2:25" ht="15.75" customHeight="1" x14ac:dyDescent="0.15">
      <c r="B3" s="1" t="s">
        <v>50</v>
      </c>
    </row>
    <row r="4" spans="2:25" ht="15.75" customHeight="1" x14ac:dyDescent="0.15">
      <c r="B4" s="3" t="s">
        <v>405</v>
      </c>
      <c r="C4" s="3"/>
      <c r="D4" s="3"/>
      <c r="E4" s="3"/>
      <c r="F4" s="3"/>
      <c r="G4" s="3"/>
      <c r="H4" s="3"/>
      <c r="I4" s="3"/>
      <c r="J4" s="3"/>
      <c r="K4" s="3"/>
      <c r="L4" s="3"/>
      <c r="M4" s="3"/>
      <c r="N4" s="3"/>
      <c r="O4" s="3"/>
      <c r="P4" s="3"/>
      <c r="Q4" s="3"/>
      <c r="R4" s="3"/>
      <c r="S4" s="3"/>
      <c r="T4" s="3"/>
      <c r="U4" s="3"/>
      <c r="V4" s="3"/>
      <c r="W4" s="3"/>
      <c r="X4" s="3"/>
      <c r="Y4" s="3"/>
    </row>
    <row r="5" spans="2:25" ht="15.75" customHeight="1" x14ac:dyDescent="0.15">
      <c r="B5" s="3" t="s">
        <v>51</v>
      </c>
      <c r="C5" s="3"/>
      <c r="D5" s="3"/>
      <c r="E5" s="3"/>
      <c r="F5" s="3"/>
      <c r="G5" s="3"/>
      <c r="H5" s="3"/>
      <c r="I5" s="3"/>
      <c r="J5" s="3"/>
      <c r="K5" s="3"/>
      <c r="L5" s="3"/>
      <c r="M5" s="3"/>
      <c r="N5" s="3"/>
      <c r="O5" s="3"/>
      <c r="P5" s="3"/>
      <c r="Q5" s="3"/>
      <c r="R5" s="3"/>
      <c r="S5" s="3"/>
      <c r="T5" s="3"/>
      <c r="U5" s="3"/>
      <c r="V5" s="3"/>
      <c r="W5" s="3"/>
      <c r="X5" s="3"/>
      <c r="Y5" s="3"/>
    </row>
    <row r="6" spans="2:25" ht="4.5" customHeight="1" x14ac:dyDescent="0.15">
      <c r="B6" s="12"/>
      <c r="C6" s="14"/>
      <c r="D6" s="15"/>
      <c r="E6" s="6"/>
      <c r="F6" s="13"/>
      <c r="G6" s="13"/>
      <c r="H6" s="13"/>
      <c r="I6" s="13"/>
      <c r="J6" s="13"/>
      <c r="K6" s="13"/>
      <c r="L6" s="13"/>
      <c r="M6" s="13"/>
      <c r="N6" s="13"/>
      <c r="O6" s="13"/>
      <c r="P6" s="13"/>
      <c r="Q6" s="3"/>
      <c r="R6" s="3"/>
      <c r="S6" s="3"/>
      <c r="T6" s="3"/>
      <c r="U6" s="3"/>
      <c r="V6" s="3"/>
      <c r="W6" s="3"/>
      <c r="X6" s="3"/>
      <c r="Y6" s="3"/>
    </row>
    <row r="7" spans="2:25" s="2" customFormat="1" ht="118.5" customHeight="1" thickBot="1" x14ac:dyDescent="0.2">
      <c r="B7" s="9"/>
      <c r="C7" s="5" t="s">
        <v>48</v>
      </c>
      <c r="D7" s="19" t="s">
        <v>52</v>
      </c>
      <c r="E7" s="22" t="s">
        <v>341</v>
      </c>
      <c r="F7" s="23" t="s">
        <v>342</v>
      </c>
      <c r="G7" s="23" t="s">
        <v>343</v>
      </c>
      <c r="H7" s="23" t="s">
        <v>344</v>
      </c>
      <c r="I7" s="23" t="s">
        <v>345</v>
      </c>
      <c r="J7" s="23" t="s">
        <v>346</v>
      </c>
      <c r="K7" s="23" t="s">
        <v>347</v>
      </c>
      <c r="L7" s="23" t="s">
        <v>348</v>
      </c>
      <c r="M7" s="23" t="s">
        <v>349</v>
      </c>
      <c r="N7" s="23" t="s">
        <v>418</v>
      </c>
      <c r="O7" s="23" t="s">
        <v>350</v>
      </c>
      <c r="P7" s="23" t="s">
        <v>400</v>
      </c>
      <c r="Q7" s="4"/>
      <c r="R7" s="4"/>
      <c r="S7" s="4"/>
      <c r="T7" s="4"/>
      <c r="U7" s="4"/>
      <c r="V7" s="4"/>
      <c r="W7" s="4"/>
      <c r="X7" s="4"/>
      <c r="Y7" s="4"/>
    </row>
    <row r="8" spans="2:25" ht="15.75" customHeight="1" thickTop="1" x14ac:dyDescent="0.15">
      <c r="B8" s="108" t="s">
        <v>54</v>
      </c>
      <c r="C8" s="109"/>
      <c r="D8" s="16">
        <v>745</v>
      </c>
      <c r="E8" s="7">
        <v>267</v>
      </c>
      <c r="F8" s="10">
        <v>201</v>
      </c>
      <c r="G8" s="10">
        <v>198</v>
      </c>
      <c r="H8" s="10">
        <v>235</v>
      </c>
      <c r="I8" s="10">
        <v>151</v>
      </c>
      <c r="J8" s="10">
        <v>53</v>
      </c>
      <c r="K8" s="10">
        <v>66</v>
      </c>
      <c r="L8" s="10">
        <v>115</v>
      </c>
      <c r="M8" s="10">
        <v>101</v>
      </c>
      <c r="N8" s="10">
        <v>115</v>
      </c>
      <c r="O8" s="10">
        <v>60</v>
      </c>
      <c r="P8" s="10">
        <v>95</v>
      </c>
      <c r="Q8" s="3"/>
      <c r="R8" s="3"/>
      <c r="S8" s="3"/>
      <c r="T8" s="3"/>
      <c r="U8" s="3"/>
      <c r="V8" s="3"/>
      <c r="W8" s="3"/>
      <c r="X8" s="3"/>
      <c r="Y8" s="3"/>
    </row>
    <row r="9" spans="2:25" ht="15.75" customHeight="1" x14ac:dyDescent="0.15">
      <c r="B9" s="110"/>
      <c r="C9" s="111"/>
      <c r="D9" s="18">
        <v>100</v>
      </c>
      <c r="E9" s="8">
        <v>35.799999999999997</v>
      </c>
      <c r="F9" s="11">
        <v>27</v>
      </c>
      <c r="G9" s="11">
        <v>26.6</v>
      </c>
      <c r="H9" s="11">
        <v>31.5</v>
      </c>
      <c r="I9" s="11">
        <v>20.3</v>
      </c>
      <c r="J9" s="11">
        <v>7.1</v>
      </c>
      <c r="K9" s="11">
        <v>8.9</v>
      </c>
      <c r="L9" s="11">
        <v>15.4</v>
      </c>
      <c r="M9" s="11">
        <v>13.6</v>
      </c>
      <c r="N9" s="11">
        <v>15.4</v>
      </c>
      <c r="O9" s="11">
        <v>8.1</v>
      </c>
      <c r="P9" s="11">
        <v>12.8</v>
      </c>
      <c r="Q9" s="3"/>
      <c r="R9" s="3"/>
      <c r="S9" s="3"/>
      <c r="T9" s="3"/>
      <c r="U9" s="3"/>
      <c r="V9" s="3"/>
      <c r="W9" s="3"/>
      <c r="X9" s="3"/>
      <c r="Y9" s="3"/>
    </row>
    <row r="10" spans="2:25" ht="15.75" customHeight="1" x14ac:dyDescent="0.15">
      <c r="B10" s="116" t="s">
        <v>46</v>
      </c>
      <c r="C10" s="115" t="s">
        <v>2</v>
      </c>
      <c r="D10" s="17">
        <v>245</v>
      </c>
      <c r="E10" s="7">
        <v>89</v>
      </c>
      <c r="F10" s="10">
        <v>51</v>
      </c>
      <c r="G10" s="10">
        <v>71</v>
      </c>
      <c r="H10" s="10">
        <v>81</v>
      </c>
      <c r="I10" s="10">
        <v>49</v>
      </c>
      <c r="J10" s="10">
        <v>20</v>
      </c>
      <c r="K10" s="10">
        <v>27</v>
      </c>
      <c r="L10" s="10">
        <v>32</v>
      </c>
      <c r="M10" s="10">
        <v>19</v>
      </c>
      <c r="N10" s="10">
        <v>32</v>
      </c>
      <c r="O10" s="10">
        <v>22</v>
      </c>
      <c r="P10" s="10">
        <v>30</v>
      </c>
      <c r="Q10" s="3"/>
      <c r="R10" s="3"/>
      <c r="S10" s="3"/>
      <c r="T10" s="3"/>
      <c r="U10" s="3"/>
      <c r="V10" s="3"/>
      <c r="W10" s="3"/>
      <c r="X10" s="3"/>
      <c r="Y10" s="3"/>
    </row>
    <row r="11" spans="2:25" ht="15.75" customHeight="1" x14ac:dyDescent="0.15">
      <c r="B11" s="116"/>
      <c r="C11" s="114" t="s">
        <v>0</v>
      </c>
      <c r="D11" s="33">
        <v>100</v>
      </c>
      <c r="E11" s="34">
        <v>36.299999999999997</v>
      </c>
      <c r="F11" s="35">
        <v>20.8</v>
      </c>
      <c r="G11" s="35">
        <v>29</v>
      </c>
      <c r="H11" s="35">
        <v>33.1</v>
      </c>
      <c r="I11" s="35">
        <v>20</v>
      </c>
      <c r="J11" s="35">
        <v>8.1999999999999993</v>
      </c>
      <c r="K11" s="35">
        <v>11</v>
      </c>
      <c r="L11" s="35">
        <v>13.1</v>
      </c>
      <c r="M11" s="35">
        <v>7.8</v>
      </c>
      <c r="N11" s="35">
        <v>13.1</v>
      </c>
      <c r="O11" s="35">
        <v>9</v>
      </c>
      <c r="P11" s="35">
        <v>12.2</v>
      </c>
      <c r="Q11" s="3"/>
      <c r="R11" s="3"/>
      <c r="S11" s="3"/>
      <c r="T11" s="3"/>
      <c r="U11" s="3"/>
      <c r="V11" s="3"/>
      <c r="W11" s="3"/>
      <c r="X11" s="3"/>
      <c r="Y11" s="3"/>
    </row>
    <row r="12" spans="2:25" ht="15.75" customHeight="1" x14ac:dyDescent="0.15">
      <c r="B12" s="116"/>
      <c r="C12" s="112" t="s">
        <v>3</v>
      </c>
      <c r="D12" s="16">
        <v>491</v>
      </c>
      <c r="E12" s="27">
        <v>171</v>
      </c>
      <c r="F12" s="28">
        <v>147</v>
      </c>
      <c r="G12" s="28">
        <v>124</v>
      </c>
      <c r="H12" s="28">
        <v>151</v>
      </c>
      <c r="I12" s="28">
        <v>99</v>
      </c>
      <c r="J12" s="28">
        <v>33</v>
      </c>
      <c r="K12" s="28">
        <v>37</v>
      </c>
      <c r="L12" s="28">
        <v>82</v>
      </c>
      <c r="M12" s="28">
        <v>80</v>
      </c>
      <c r="N12" s="28">
        <v>80</v>
      </c>
      <c r="O12" s="28">
        <v>38</v>
      </c>
      <c r="P12" s="28">
        <v>65</v>
      </c>
      <c r="Q12" s="3"/>
      <c r="R12" s="3"/>
      <c r="S12" s="3"/>
      <c r="T12" s="3"/>
      <c r="U12" s="3"/>
      <c r="V12" s="3"/>
      <c r="W12" s="3"/>
      <c r="X12" s="3"/>
      <c r="Y12" s="3"/>
    </row>
    <row r="13" spans="2:25" ht="15.75" customHeight="1" x14ac:dyDescent="0.15">
      <c r="B13" s="116"/>
      <c r="C13" s="113" t="s">
        <v>0</v>
      </c>
      <c r="D13" s="18">
        <v>100</v>
      </c>
      <c r="E13" s="8">
        <v>34.799999999999997</v>
      </c>
      <c r="F13" s="11">
        <v>29.9</v>
      </c>
      <c r="G13" s="11">
        <v>25.3</v>
      </c>
      <c r="H13" s="11">
        <v>30.8</v>
      </c>
      <c r="I13" s="11">
        <v>20.2</v>
      </c>
      <c r="J13" s="11">
        <v>6.7</v>
      </c>
      <c r="K13" s="11">
        <v>7.5</v>
      </c>
      <c r="L13" s="11">
        <v>16.7</v>
      </c>
      <c r="M13" s="11">
        <v>16.3</v>
      </c>
      <c r="N13" s="11">
        <v>16.3</v>
      </c>
      <c r="O13" s="11">
        <v>7.7</v>
      </c>
      <c r="P13" s="11">
        <v>13.2</v>
      </c>
      <c r="Q13" s="3"/>
      <c r="R13" s="3"/>
      <c r="S13" s="3"/>
      <c r="T13" s="3"/>
      <c r="U13" s="3"/>
      <c r="V13" s="3"/>
      <c r="W13" s="3"/>
      <c r="X13" s="3"/>
      <c r="Y13" s="3"/>
    </row>
    <row r="14" spans="2:25" ht="15.75" customHeight="1" x14ac:dyDescent="0.15">
      <c r="B14" s="117" t="s">
        <v>47</v>
      </c>
      <c r="C14" s="112" t="s">
        <v>5</v>
      </c>
      <c r="D14" s="17">
        <v>59</v>
      </c>
      <c r="E14" s="7">
        <v>18</v>
      </c>
      <c r="F14" s="10">
        <v>13</v>
      </c>
      <c r="G14" s="10">
        <v>18</v>
      </c>
      <c r="H14" s="10">
        <v>27</v>
      </c>
      <c r="I14" s="10">
        <v>7</v>
      </c>
      <c r="J14" s="10">
        <v>3</v>
      </c>
      <c r="K14" s="10">
        <v>3</v>
      </c>
      <c r="L14" s="10">
        <v>7</v>
      </c>
      <c r="M14" s="10">
        <v>5</v>
      </c>
      <c r="N14" s="10">
        <v>7</v>
      </c>
      <c r="O14" s="10">
        <v>9</v>
      </c>
      <c r="P14" s="10">
        <v>8</v>
      </c>
      <c r="Q14" s="3"/>
      <c r="R14" s="3"/>
      <c r="S14" s="3"/>
      <c r="T14" s="3"/>
      <c r="U14" s="3"/>
      <c r="V14" s="3"/>
      <c r="W14" s="3"/>
      <c r="X14" s="3"/>
      <c r="Y14" s="3"/>
    </row>
    <row r="15" spans="2:25" ht="15.75" customHeight="1" x14ac:dyDescent="0.15">
      <c r="B15" s="116"/>
      <c r="C15" s="114" t="s">
        <v>0</v>
      </c>
      <c r="D15" s="33">
        <v>100</v>
      </c>
      <c r="E15" s="34">
        <v>30.5</v>
      </c>
      <c r="F15" s="35">
        <v>22</v>
      </c>
      <c r="G15" s="35">
        <v>30.5</v>
      </c>
      <c r="H15" s="35">
        <v>45.8</v>
      </c>
      <c r="I15" s="35">
        <v>11.9</v>
      </c>
      <c r="J15" s="35">
        <v>5.0999999999999996</v>
      </c>
      <c r="K15" s="35">
        <v>5.0999999999999996</v>
      </c>
      <c r="L15" s="35">
        <v>11.9</v>
      </c>
      <c r="M15" s="35">
        <v>8.5</v>
      </c>
      <c r="N15" s="35">
        <v>11.9</v>
      </c>
      <c r="O15" s="35">
        <v>15.3</v>
      </c>
      <c r="P15" s="35">
        <v>13.6</v>
      </c>
      <c r="Q15" s="3"/>
      <c r="R15" s="3"/>
      <c r="S15" s="3"/>
      <c r="T15" s="3"/>
      <c r="U15" s="3"/>
      <c r="V15" s="3"/>
      <c r="W15" s="3"/>
      <c r="X15" s="3"/>
      <c r="Y15" s="3"/>
    </row>
    <row r="16" spans="2:25" ht="15.75" customHeight="1" x14ac:dyDescent="0.15">
      <c r="B16" s="116"/>
      <c r="C16" s="112" t="s">
        <v>6</v>
      </c>
      <c r="D16" s="16">
        <v>70</v>
      </c>
      <c r="E16" s="27">
        <v>16</v>
      </c>
      <c r="F16" s="28">
        <v>11</v>
      </c>
      <c r="G16" s="28">
        <v>13</v>
      </c>
      <c r="H16" s="28">
        <v>24</v>
      </c>
      <c r="I16" s="28">
        <v>15</v>
      </c>
      <c r="J16" s="28">
        <v>6</v>
      </c>
      <c r="K16" s="28">
        <v>6</v>
      </c>
      <c r="L16" s="28">
        <v>8</v>
      </c>
      <c r="M16" s="28">
        <v>4</v>
      </c>
      <c r="N16" s="28">
        <v>9</v>
      </c>
      <c r="O16" s="28">
        <v>5</v>
      </c>
      <c r="P16" s="28">
        <v>11</v>
      </c>
      <c r="Q16" s="3"/>
      <c r="R16" s="3"/>
      <c r="S16" s="3"/>
      <c r="T16" s="3"/>
      <c r="U16" s="3"/>
      <c r="V16" s="3"/>
      <c r="W16" s="3"/>
      <c r="X16" s="3"/>
      <c r="Y16" s="3"/>
    </row>
    <row r="17" spans="2:25" ht="15.75" customHeight="1" x14ac:dyDescent="0.15">
      <c r="B17" s="116"/>
      <c r="C17" s="114" t="s">
        <v>0</v>
      </c>
      <c r="D17" s="33">
        <v>100</v>
      </c>
      <c r="E17" s="34">
        <v>22.9</v>
      </c>
      <c r="F17" s="35">
        <v>15.7</v>
      </c>
      <c r="G17" s="35">
        <v>18.600000000000001</v>
      </c>
      <c r="H17" s="35">
        <v>34.299999999999997</v>
      </c>
      <c r="I17" s="35">
        <v>21.4</v>
      </c>
      <c r="J17" s="35">
        <v>8.6</v>
      </c>
      <c r="K17" s="35">
        <v>8.6</v>
      </c>
      <c r="L17" s="35">
        <v>11.4</v>
      </c>
      <c r="M17" s="35">
        <v>5.7</v>
      </c>
      <c r="N17" s="35">
        <v>12.9</v>
      </c>
      <c r="O17" s="35">
        <v>7.1</v>
      </c>
      <c r="P17" s="35">
        <v>15.7</v>
      </c>
      <c r="Q17" s="3"/>
      <c r="R17" s="3"/>
      <c r="S17" s="3"/>
      <c r="T17" s="3"/>
      <c r="U17" s="3"/>
      <c r="V17" s="3"/>
      <c r="W17" s="3"/>
      <c r="X17" s="3"/>
      <c r="Y17" s="3"/>
    </row>
    <row r="18" spans="2:25" ht="15.75" customHeight="1" x14ac:dyDescent="0.15">
      <c r="B18" s="116"/>
      <c r="C18" s="112" t="s">
        <v>7</v>
      </c>
      <c r="D18" s="16">
        <v>123</v>
      </c>
      <c r="E18" s="27">
        <v>45</v>
      </c>
      <c r="F18" s="28">
        <v>32</v>
      </c>
      <c r="G18" s="28">
        <v>41</v>
      </c>
      <c r="H18" s="28">
        <v>46</v>
      </c>
      <c r="I18" s="28">
        <v>31</v>
      </c>
      <c r="J18" s="28">
        <v>9</v>
      </c>
      <c r="K18" s="28">
        <v>14</v>
      </c>
      <c r="L18" s="28">
        <v>21</v>
      </c>
      <c r="M18" s="28">
        <v>15</v>
      </c>
      <c r="N18" s="28">
        <v>25</v>
      </c>
      <c r="O18" s="28">
        <v>7</v>
      </c>
      <c r="P18" s="28">
        <v>12</v>
      </c>
      <c r="Q18" s="3"/>
      <c r="R18" s="3"/>
      <c r="S18" s="3"/>
      <c r="T18" s="3"/>
      <c r="U18" s="3"/>
      <c r="V18" s="3"/>
      <c r="W18" s="3"/>
      <c r="X18" s="3"/>
      <c r="Y18" s="3"/>
    </row>
    <row r="19" spans="2:25" ht="15.75" customHeight="1" x14ac:dyDescent="0.15">
      <c r="B19" s="116"/>
      <c r="C19" s="114" t="s">
        <v>0</v>
      </c>
      <c r="D19" s="33">
        <v>100</v>
      </c>
      <c r="E19" s="34">
        <v>36.6</v>
      </c>
      <c r="F19" s="35">
        <v>26</v>
      </c>
      <c r="G19" s="35">
        <v>33.299999999999997</v>
      </c>
      <c r="H19" s="35">
        <v>37.4</v>
      </c>
      <c r="I19" s="35">
        <v>25.2</v>
      </c>
      <c r="J19" s="35">
        <v>7.3</v>
      </c>
      <c r="K19" s="35">
        <v>11.4</v>
      </c>
      <c r="L19" s="35">
        <v>17.100000000000001</v>
      </c>
      <c r="M19" s="35">
        <v>12.2</v>
      </c>
      <c r="N19" s="35">
        <v>20.3</v>
      </c>
      <c r="O19" s="35">
        <v>5.7</v>
      </c>
      <c r="P19" s="35">
        <v>9.8000000000000007</v>
      </c>
      <c r="Q19" s="3"/>
      <c r="R19" s="3"/>
      <c r="S19" s="3"/>
      <c r="T19" s="3"/>
      <c r="U19" s="3"/>
      <c r="V19" s="3"/>
      <c r="W19" s="3"/>
      <c r="X19" s="3"/>
      <c r="Y19" s="3"/>
    </row>
    <row r="20" spans="2:25" ht="15.75" customHeight="1" x14ac:dyDescent="0.15">
      <c r="B20" s="116"/>
      <c r="C20" s="112" t="s">
        <v>8</v>
      </c>
      <c r="D20" s="16">
        <v>195</v>
      </c>
      <c r="E20" s="27">
        <v>79</v>
      </c>
      <c r="F20" s="28">
        <v>60</v>
      </c>
      <c r="G20" s="28">
        <v>48</v>
      </c>
      <c r="H20" s="28">
        <v>65</v>
      </c>
      <c r="I20" s="28">
        <v>42</v>
      </c>
      <c r="J20" s="28">
        <v>17</v>
      </c>
      <c r="K20" s="28">
        <v>18</v>
      </c>
      <c r="L20" s="28">
        <v>37</v>
      </c>
      <c r="M20" s="28">
        <v>34</v>
      </c>
      <c r="N20" s="28">
        <v>28</v>
      </c>
      <c r="O20" s="28">
        <v>12</v>
      </c>
      <c r="P20" s="28">
        <v>21</v>
      </c>
      <c r="Q20" s="3"/>
      <c r="R20" s="3"/>
      <c r="S20" s="3"/>
      <c r="T20" s="3"/>
      <c r="U20" s="3"/>
      <c r="V20" s="3"/>
      <c r="W20" s="3"/>
      <c r="X20" s="3"/>
      <c r="Y20" s="3"/>
    </row>
    <row r="21" spans="2:25" ht="15.75" customHeight="1" x14ac:dyDescent="0.15">
      <c r="B21" s="116"/>
      <c r="C21" s="114" t="s">
        <v>0</v>
      </c>
      <c r="D21" s="33">
        <v>100</v>
      </c>
      <c r="E21" s="34">
        <v>40.5</v>
      </c>
      <c r="F21" s="35">
        <v>30.8</v>
      </c>
      <c r="G21" s="35">
        <v>24.6</v>
      </c>
      <c r="H21" s="35">
        <v>33.299999999999997</v>
      </c>
      <c r="I21" s="35">
        <v>21.5</v>
      </c>
      <c r="J21" s="35">
        <v>8.6999999999999993</v>
      </c>
      <c r="K21" s="35">
        <v>9.1999999999999993</v>
      </c>
      <c r="L21" s="35">
        <v>19</v>
      </c>
      <c r="M21" s="35">
        <v>17.399999999999999</v>
      </c>
      <c r="N21" s="35">
        <v>14.4</v>
      </c>
      <c r="O21" s="35">
        <v>6.2</v>
      </c>
      <c r="P21" s="35">
        <v>10.8</v>
      </c>
      <c r="Q21" s="3"/>
      <c r="R21" s="3"/>
      <c r="S21" s="3"/>
      <c r="T21" s="3"/>
      <c r="U21" s="3"/>
      <c r="V21" s="3"/>
      <c r="W21" s="3"/>
      <c r="X21" s="3"/>
      <c r="Y21" s="3"/>
    </row>
    <row r="22" spans="2:25" ht="15.75" customHeight="1" x14ac:dyDescent="0.15">
      <c r="B22" s="116"/>
      <c r="C22" s="112" t="s">
        <v>9</v>
      </c>
      <c r="D22" s="16">
        <v>287</v>
      </c>
      <c r="E22" s="27">
        <v>101</v>
      </c>
      <c r="F22" s="28">
        <v>82</v>
      </c>
      <c r="G22" s="28">
        <v>74</v>
      </c>
      <c r="H22" s="28">
        <v>69</v>
      </c>
      <c r="I22" s="28">
        <v>52</v>
      </c>
      <c r="J22" s="28">
        <v>18</v>
      </c>
      <c r="K22" s="28">
        <v>23</v>
      </c>
      <c r="L22" s="28">
        <v>41</v>
      </c>
      <c r="M22" s="28">
        <v>41</v>
      </c>
      <c r="N22" s="28">
        <v>43</v>
      </c>
      <c r="O22" s="28">
        <v>27</v>
      </c>
      <c r="P22" s="28">
        <v>42</v>
      </c>
      <c r="Q22" s="3"/>
      <c r="R22" s="3"/>
      <c r="S22" s="3"/>
      <c r="T22" s="3"/>
      <c r="U22" s="3"/>
      <c r="V22" s="3"/>
      <c r="W22" s="3"/>
      <c r="X22" s="3"/>
      <c r="Y22" s="3"/>
    </row>
    <row r="23" spans="2:25" ht="15.75" customHeight="1" x14ac:dyDescent="0.15">
      <c r="B23" s="118"/>
      <c r="C23" s="113" t="s">
        <v>0</v>
      </c>
      <c r="D23" s="18">
        <v>100</v>
      </c>
      <c r="E23" s="8">
        <v>35.200000000000003</v>
      </c>
      <c r="F23" s="11">
        <v>28.6</v>
      </c>
      <c r="G23" s="11">
        <v>25.8</v>
      </c>
      <c r="H23" s="11">
        <v>24</v>
      </c>
      <c r="I23" s="11">
        <v>18.100000000000001</v>
      </c>
      <c r="J23" s="11">
        <v>6.3</v>
      </c>
      <c r="K23" s="11">
        <v>8</v>
      </c>
      <c r="L23" s="11">
        <v>14.3</v>
      </c>
      <c r="M23" s="11">
        <v>14.3</v>
      </c>
      <c r="N23" s="11">
        <v>15</v>
      </c>
      <c r="O23" s="11">
        <v>9.4</v>
      </c>
      <c r="P23" s="11">
        <v>14.6</v>
      </c>
      <c r="Q23" s="3"/>
      <c r="R23" s="3"/>
      <c r="S23" s="3"/>
      <c r="T23" s="3"/>
      <c r="U23" s="3"/>
      <c r="V23" s="3"/>
      <c r="W23" s="3"/>
      <c r="X23" s="3"/>
      <c r="Y23" s="3"/>
    </row>
    <row r="24" spans="2:25" ht="15.75" customHeight="1" x14ac:dyDescent="0.15">
      <c r="B24" s="3"/>
      <c r="C24" s="3"/>
      <c r="D24" s="3"/>
      <c r="E24" s="3"/>
      <c r="F24" s="3"/>
      <c r="G24" s="3"/>
      <c r="H24" s="3"/>
      <c r="I24" s="3"/>
      <c r="J24" s="3"/>
      <c r="K24" s="3"/>
      <c r="L24" s="3"/>
      <c r="M24" s="3"/>
      <c r="N24" s="3"/>
      <c r="O24" s="3"/>
      <c r="P24" s="3"/>
      <c r="Q24" s="3"/>
      <c r="R24" s="3"/>
      <c r="S24" s="3"/>
      <c r="T24" s="3"/>
      <c r="U24" s="3"/>
      <c r="V24" s="3"/>
      <c r="W24" s="3"/>
      <c r="X24" s="3"/>
      <c r="Y24" s="3"/>
    </row>
    <row r="25" spans="2:25" ht="15.75" customHeight="1" x14ac:dyDescent="0.15">
      <c r="B25" s="3"/>
      <c r="C25" s="3"/>
      <c r="D25" s="3"/>
      <c r="E25" s="3"/>
      <c r="F25" s="3"/>
      <c r="G25" s="3"/>
      <c r="H25" s="3"/>
      <c r="I25" s="3"/>
      <c r="J25" s="3"/>
      <c r="K25" s="3"/>
      <c r="L25" s="3"/>
      <c r="M25" s="3"/>
      <c r="N25" s="3"/>
      <c r="O25" s="3"/>
      <c r="P25" s="3"/>
      <c r="Q25" s="3"/>
      <c r="R25" s="3"/>
      <c r="S25" s="3"/>
      <c r="T25" s="3"/>
      <c r="U25" s="3"/>
      <c r="V25" s="3"/>
      <c r="W25" s="3"/>
      <c r="X25" s="3"/>
      <c r="Y25" s="3"/>
    </row>
    <row r="26" spans="2:25" ht="15.75" customHeight="1" x14ac:dyDescent="0.15">
      <c r="B26" s="3"/>
      <c r="C26" s="3"/>
      <c r="D26" s="3"/>
      <c r="E26" s="3"/>
      <c r="F26" s="3"/>
      <c r="G26" s="3"/>
      <c r="H26" s="3"/>
      <c r="I26" s="3"/>
      <c r="J26" s="3"/>
      <c r="K26" s="3"/>
      <c r="L26" s="3"/>
      <c r="M26" s="3"/>
      <c r="N26" s="3"/>
      <c r="O26" s="3"/>
      <c r="P26" s="3"/>
      <c r="Q26" s="3"/>
      <c r="R26" s="3"/>
      <c r="S26" s="3"/>
      <c r="T26" s="3"/>
      <c r="U26" s="3"/>
      <c r="V26" s="3"/>
      <c r="W26" s="3"/>
      <c r="X26" s="3"/>
      <c r="Y26" s="3"/>
    </row>
    <row r="27" spans="2:25" ht="15.75" customHeight="1" x14ac:dyDescent="0.15">
      <c r="B27" s="3"/>
      <c r="C27" s="3"/>
      <c r="D27" s="3"/>
      <c r="E27" s="3"/>
      <c r="F27" s="3"/>
      <c r="G27" s="3"/>
      <c r="H27" s="3"/>
      <c r="I27" s="3"/>
      <c r="J27" s="3"/>
      <c r="K27" s="3"/>
      <c r="L27" s="3"/>
      <c r="M27" s="3"/>
      <c r="N27" s="3"/>
      <c r="O27" s="3"/>
      <c r="P27" s="3"/>
      <c r="Q27" s="3"/>
      <c r="R27" s="3"/>
      <c r="S27" s="3"/>
      <c r="T27" s="3"/>
      <c r="U27" s="3"/>
      <c r="V27" s="3"/>
      <c r="W27" s="3"/>
      <c r="X27" s="3"/>
      <c r="Y27" s="3"/>
    </row>
  </sheetData>
  <mergeCells count="10">
    <mergeCell ref="B8:C9"/>
    <mergeCell ref="C22:C23"/>
    <mergeCell ref="C20:C21"/>
    <mergeCell ref="C18:C19"/>
    <mergeCell ref="C16:C17"/>
    <mergeCell ref="C14:C15"/>
    <mergeCell ref="C12:C13"/>
    <mergeCell ref="C10:C11"/>
    <mergeCell ref="B10:B13"/>
    <mergeCell ref="B14:B23"/>
  </mergeCells>
  <phoneticPr fontId="2"/>
  <conditionalFormatting sqref="E9:P9">
    <cfRule type="top10" dxfId="2228" priority="24" rank="1"/>
  </conditionalFormatting>
  <conditionalFormatting sqref="E11:P11">
    <cfRule type="top10" dxfId="2227" priority="7" rank="1"/>
  </conditionalFormatting>
  <conditionalFormatting sqref="E13:P13">
    <cfRule type="top10" dxfId="2226" priority="6" rank="1"/>
  </conditionalFormatting>
  <conditionalFormatting sqref="E15:P15">
    <cfRule type="top10" dxfId="2225" priority="5" rank="1"/>
  </conditionalFormatting>
  <conditionalFormatting sqref="E17:P17">
    <cfRule type="top10" dxfId="2224" priority="4" rank="1"/>
  </conditionalFormatting>
  <conditionalFormatting sqref="E19:P19">
    <cfRule type="top10" dxfId="2223" priority="3" rank="1"/>
  </conditionalFormatting>
  <conditionalFormatting sqref="E21:P21">
    <cfRule type="top10" dxfId="2222" priority="2" rank="1"/>
  </conditionalFormatting>
  <conditionalFormatting sqref="E23:P23">
    <cfRule type="top10" dxfId="2221" priority="1" rank="1"/>
  </conditionalFormatting>
  <pageMargins left="0.7" right="0.7" top="0.75" bottom="0.75" header="0.3" footer="0.3"/>
  <pageSetup paperSize="9" scale="94" orientation="landscape" r:id="rId1"/>
  <headerFoot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24" ht="15.75" customHeight="1" x14ac:dyDescent="0.15">
      <c r="B2" s="1" t="s">
        <v>49</v>
      </c>
    </row>
    <row r="3" spans="2:24" ht="15.75" customHeight="1" x14ac:dyDescent="0.15">
      <c r="B3" s="1" t="s">
        <v>50</v>
      </c>
    </row>
    <row r="4" spans="2:24" ht="15.75" customHeight="1" x14ac:dyDescent="0.15">
      <c r="B4" s="3" t="s">
        <v>406</v>
      </c>
      <c r="C4" s="3"/>
      <c r="D4" s="3"/>
      <c r="E4" s="3"/>
      <c r="F4" s="3"/>
      <c r="G4" s="3"/>
      <c r="H4" s="3"/>
      <c r="I4" s="3"/>
      <c r="J4" s="3"/>
      <c r="K4" s="3"/>
      <c r="L4" s="3"/>
      <c r="M4" s="3"/>
      <c r="N4" s="3"/>
      <c r="O4" s="3"/>
      <c r="P4" s="3"/>
      <c r="Q4" s="3"/>
      <c r="R4" s="3"/>
      <c r="S4" s="3"/>
      <c r="T4" s="3"/>
      <c r="U4" s="3"/>
      <c r="V4" s="3"/>
      <c r="W4" s="3"/>
      <c r="X4" s="3"/>
    </row>
    <row r="5" spans="2:24" ht="15.75" customHeight="1" x14ac:dyDescent="0.15">
      <c r="B5" s="3" t="s">
        <v>51</v>
      </c>
      <c r="C5" s="3"/>
      <c r="D5" s="3"/>
      <c r="E5" s="3"/>
      <c r="F5" s="3"/>
      <c r="G5" s="3"/>
      <c r="H5" s="3"/>
      <c r="I5" s="3"/>
      <c r="J5" s="3"/>
      <c r="K5" s="3"/>
      <c r="L5" s="3"/>
      <c r="M5" s="3"/>
      <c r="N5" s="3"/>
      <c r="O5" s="3"/>
      <c r="P5" s="3"/>
      <c r="Q5" s="3"/>
      <c r="R5" s="3"/>
      <c r="S5" s="3"/>
      <c r="T5" s="3"/>
      <c r="U5" s="3"/>
      <c r="V5" s="3"/>
      <c r="W5" s="3"/>
      <c r="X5" s="3"/>
    </row>
    <row r="6" spans="2:24" ht="4.5" customHeight="1" x14ac:dyDescent="0.15">
      <c r="B6" s="12"/>
      <c r="C6" s="14"/>
      <c r="D6" s="15"/>
      <c r="E6" s="6"/>
      <c r="F6" s="13"/>
      <c r="G6" s="13"/>
      <c r="H6" s="13"/>
      <c r="I6" s="13"/>
      <c r="J6" s="13"/>
      <c r="K6" s="13"/>
      <c r="L6" s="13"/>
      <c r="M6" s="13"/>
      <c r="N6" s="13"/>
      <c r="O6" s="13"/>
      <c r="P6" s="3"/>
      <c r="Q6" s="3"/>
      <c r="R6" s="3"/>
      <c r="S6" s="3"/>
      <c r="T6" s="3"/>
      <c r="U6" s="3"/>
      <c r="V6" s="3"/>
      <c r="W6" s="3"/>
      <c r="X6" s="3"/>
    </row>
    <row r="7" spans="2:24" s="2" customFormat="1" ht="118.5" customHeight="1" thickBot="1" x14ac:dyDescent="0.2">
      <c r="B7" s="9"/>
      <c r="C7" s="5" t="s">
        <v>48</v>
      </c>
      <c r="D7" s="19" t="s">
        <v>52</v>
      </c>
      <c r="E7" s="22" t="s">
        <v>308</v>
      </c>
      <c r="F7" s="23" t="s">
        <v>419</v>
      </c>
      <c r="G7" s="23" t="s">
        <v>309</v>
      </c>
      <c r="H7" s="23" t="s">
        <v>310</v>
      </c>
      <c r="I7" s="23" t="s">
        <v>311</v>
      </c>
      <c r="J7" s="23" t="s">
        <v>312</v>
      </c>
      <c r="K7" s="23" t="s">
        <v>313</v>
      </c>
      <c r="L7" s="23" t="s">
        <v>314</v>
      </c>
      <c r="M7" s="23" t="s">
        <v>315</v>
      </c>
      <c r="N7" s="23" t="s">
        <v>1274</v>
      </c>
      <c r="O7" s="23" t="s">
        <v>53</v>
      </c>
      <c r="P7" s="4"/>
      <c r="Q7" s="4"/>
      <c r="R7" s="4"/>
      <c r="S7" s="4"/>
      <c r="T7" s="4"/>
      <c r="U7" s="4"/>
      <c r="V7" s="4"/>
      <c r="W7" s="4"/>
      <c r="X7" s="4"/>
    </row>
    <row r="8" spans="2:24" ht="15.75" customHeight="1" thickTop="1" x14ac:dyDescent="0.15">
      <c r="B8" s="108" t="s">
        <v>54</v>
      </c>
      <c r="C8" s="109"/>
      <c r="D8" s="16">
        <v>745</v>
      </c>
      <c r="E8" s="7">
        <v>62</v>
      </c>
      <c r="F8" s="10">
        <v>180</v>
      </c>
      <c r="G8" s="10">
        <v>12</v>
      </c>
      <c r="H8" s="10">
        <v>21</v>
      </c>
      <c r="I8" s="10">
        <v>56</v>
      </c>
      <c r="J8" s="10">
        <v>26</v>
      </c>
      <c r="K8" s="10">
        <v>25</v>
      </c>
      <c r="L8" s="10">
        <v>7</v>
      </c>
      <c r="M8" s="10">
        <v>74</v>
      </c>
      <c r="N8" s="10">
        <v>320</v>
      </c>
      <c r="O8" s="10">
        <v>125</v>
      </c>
      <c r="P8" s="3"/>
      <c r="Q8" s="3"/>
      <c r="R8" s="3"/>
      <c r="S8" s="3"/>
      <c r="T8" s="3"/>
      <c r="U8" s="3"/>
      <c r="V8" s="3"/>
      <c r="W8" s="3"/>
      <c r="X8" s="3"/>
    </row>
    <row r="9" spans="2:24" ht="15.75" customHeight="1" x14ac:dyDescent="0.15">
      <c r="B9" s="110"/>
      <c r="C9" s="111"/>
      <c r="D9" s="18">
        <v>100</v>
      </c>
      <c r="E9" s="8">
        <v>8.3000000000000007</v>
      </c>
      <c r="F9" s="11">
        <v>24.2</v>
      </c>
      <c r="G9" s="11">
        <v>1.6</v>
      </c>
      <c r="H9" s="11">
        <v>2.8</v>
      </c>
      <c r="I9" s="11">
        <v>7.5</v>
      </c>
      <c r="J9" s="11">
        <v>3.5</v>
      </c>
      <c r="K9" s="11">
        <v>3.4</v>
      </c>
      <c r="L9" s="11">
        <v>0.9</v>
      </c>
      <c r="M9" s="11">
        <v>9.9</v>
      </c>
      <c r="N9" s="11">
        <v>43</v>
      </c>
      <c r="O9" s="11">
        <v>16.8</v>
      </c>
      <c r="P9" s="3"/>
      <c r="Q9" s="3"/>
      <c r="R9" s="3"/>
      <c r="S9" s="3"/>
      <c r="T9" s="3"/>
      <c r="U9" s="3"/>
      <c r="V9" s="3"/>
      <c r="W9" s="3"/>
      <c r="X9" s="3"/>
    </row>
    <row r="10" spans="2:24" ht="15.75" customHeight="1" x14ac:dyDescent="0.15">
      <c r="B10" s="116" t="s">
        <v>46</v>
      </c>
      <c r="C10" s="115" t="s">
        <v>2</v>
      </c>
      <c r="D10" s="17">
        <v>245</v>
      </c>
      <c r="E10" s="7">
        <v>23</v>
      </c>
      <c r="F10" s="10">
        <v>49</v>
      </c>
      <c r="G10" s="10">
        <v>5</v>
      </c>
      <c r="H10" s="10">
        <v>7</v>
      </c>
      <c r="I10" s="10">
        <v>20</v>
      </c>
      <c r="J10" s="10">
        <v>8</v>
      </c>
      <c r="K10" s="10">
        <v>7</v>
      </c>
      <c r="L10" s="10">
        <v>1</v>
      </c>
      <c r="M10" s="10">
        <v>27</v>
      </c>
      <c r="N10" s="10">
        <v>113</v>
      </c>
      <c r="O10" s="10">
        <v>39</v>
      </c>
      <c r="P10" s="3"/>
      <c r="Q10" s="3"/>
      <c r="R10" s="3"/>
      <c r="S10" s="3"/>
      <c r="T10" s="3"/>
      <c r="U10" s="3"/>
      <c r="V10" s="3"/>
      <c r="W10" s="3"/>
      <c r="X10" s="3"/>
    </row>
    <row r="11" spans="2:24" ht="15.75" customHeight="1" x14ac:dyDescent="0.15">
      <c r="B11" s="116"/>
      <c r="C11" s="114" t="s">
        <v>0</v>
      </c>
      <c r="D11" s="33">
        <v>100</v>
      </c>
      <c r="E11" s="34">
        <v>9.4</v>
      </c>
      <c r="F11" s="35">
        <v>20</v>
      </c>
      <c r="G11" s="35">
        <v>2</v>
      </c>
      <c r="H11" s="35">
        <v>2.9</v>
      </c>
      <c r="I11" s="35">
        <v>8.1999999999999993</v>
      </c>
      <c r="J11" s="35">
        <v>3.3</v>
      </c>
      <c r="K11" s="35">
        <v>2.9</v>
      </c>
      <c r="L11" s="35">
        <v>0.4</v>
      </c>
      <c r="M11" s="35">
        <v>11</v>
      </c>
      <c r="N11" s="35">
        <v>46.1</v>
      </c>
      <c r="O11" s="35">
        <v>15.9</v>
      </c>
      <c r="P11" s="3"/>
      <c r="Q11" s="3"/>
      <c r="R11" s="3"/>
      <c r="S11" s="3"/>
      <c r="T11" s="3"/>
      <c r="U11" s="3"/>
      <c r="V11" s="3"/>
      <c r="W11" s="3"/>
      <c r="X11" s="3"/>
    </row>
    <row r="12" spans="2:24" ht="15.75" customHeight="1" x14ac:dyDescent="0.15">
      <c r="B12" s="116"/>
      <c r="C12" s="112" t="s">
        <v>3</v>
      </c>
      <c r="D12" s="16">
        <v>491</v>
      </c>
      <c r="E12" s="27">
        <v>39</v>
      </c>
      <c r="F12" s="28">
        <v>129</v>
      </c>
      <c r="G12" s="28">
        <v>7</v>
      </c>
      <c r="H12" s="28">
        <v>14</v>
      </c>
      <c r="I12" s="28">
        <v>36</v>
      </c>
      <c r="J12" s="28">
        <v>18</v>
      </c>
      <c r="K12" s="28">
        <v>17</v>
      </c>
      <c r="L12" s="28">
        <v>6</v>
      </c>
      <c r="M12" s="28">
        <v>47</v>
      </c>
      <c r="N12" s="28">
        <v>201</v>
      </c>
      <c r="O12" s="28">
        <v>85</v>
      </c>
      <c r="P12" s="3"/>
      <c r="Q12" s="3"/>
      <c r="R12" s="3"/>
      <c r="S12" s="3"/>
      <c r="T12" s="3"/>
      <c r="U12" s="3"/>
      <c r="V12" s="3"/>
      <c r="W12" s="3"/>
      <c r="X12" s="3"/>
    </row>
    <row r="13" spans="2:24" ht="15.75" customHeight="1" x14ac:dyDescent="0.15">
      <c r="B13" s="116"/>
      <c r="C13" s="113" t="s">
        <v>0</v>
      </c>
      <c r="D13" s="18">
        <v>100</v>
      </c>
      <c r="E13" s="8">
        <v>7.9</v>
      </c>
      <c r="F13" s="11">
        <v>26.3</v>
      </c>
      <c r="G13" s="11">
        <v>1.4</v>
      </c>
      <c r="H13" s="11">
        <v>2.9</v>
      </c>
      <c r="I13" s="11">
        <v>7.3</v>
      </c>
      <c r="J13" s="11">
        <v>3.7</v>
      </c>
      <c r="K13" s="11">
        <v>3.5</v>
      </c>
      <c r="L13" s="11">
        <v>1.2</v>
      </c>
      <c r="M13" s="11">
        <v>9.6</v>
      </c>
      <c r="N13" s="11">
        <v>40.9</v>
      </c>
      <c r="O13" s="11">
        <v>17.3</v>
      </c>
      <c r="P13" s="3"/>
      <c r="Q13" s="3"/>
      <c r="R13" s="3"/>
      <c r="S13" s="3"/>
      <c r="T13" s="3"/>
      <c r="U13" s="3"/>
      <c r="V13" s="3"/>
      <c r="W13" s="3"/>
      <c r="X13" s="3"/>
    </row>
    <row r="14" spans="2:24" ht="15.75" customHeight="1" x14ac:dyDescent="0.15">
      <c r="B14" s="117" t="s">
        <v>47</v>
      </c>
      <c r="C14" s="112" t="s">
        <v>5</v>
      </c>
      <c r="D14" s="17">
        <v>59</v>
      </c>
      <c r="E14" s="7">
        <v>6</v>
      </c>
      <c r="F14" s="10">
        <v>8</v>
      </c>
      <c r="G14" s="10">
        <v>2</v>
      </c>
      <c r="H14" s="10">
        <v>2</v>
      </c>
      <c r="I14" s="10">
        <v>1</v>
      </c>
      <c r="J14" s="10">
        <v>2</v>
      </c>
      <c r="K14" s="10">
        <v>4</v>
      </c>
      <c r="L14" s="10">
        <v>1</v>
      </c>
      <c r="M14" s="10">
        <v>13</v>
      </c>
      <c r="N14" s="10">
        <v>28</v>
      </c>
      <c r="O14" s="10">
        <v>6</v>
      </c>
      <c r="P14" s="3"/>
      <c r="Q14" s="3"/>
      <c r="R14" s="3"/>
      <c r="S14" s="3"/>
      <c r="T14" s="3"/>
      <c r="U14" s="3"/>
      <c r="V14" s="3"/>
      <c r="W14" s="3"/>
      <c r="X14" s="3"/>
    </row>
    <row r="15" spans="2:24" ht="15.75" customHeight="1" x14ac:dyDescent="0.15">
      <c r="B15" s="116"/>
      <c r="C15" s="114" t="s">
        <v>0</v>
      </c>
      <c r="D15" s="33">
        <v>100</v>
      </c>
      <c r="E15" s="34">
        <v>10.199999999999999</v>
      </c>
      <c r="F15" s="35">
        <v>13.6</v>
      </c>
      <c r="G15" s="35">
        <v>3.4</v>
      </c>
      <c r="H15" s="35">
        <v>3.4</v>
      </c>
      <c r="I15" s="35">
        <v>1.7</v>
      </c>
      <c r="J15" s="35">
        <v>3.4</v>
      </c>
      <c r="K15" s="35">
        <v>6.8</v>
      </c>
      <c r="L15" s="35">
        <v>1.7</v>
      </c>
      <c r="M15" s="35">
        <v>22</v>
      </c>
      <c r="N15" s="35">
        <v>47.5</v>
      </c>
      <c r="O15" s="35">
        <v>10.199999999999999</v>
      </c>
      <c r="P15" s="3"/>
      <c r="Q15" s="3"/>
      <c r="R15" s="3"/>
      <c r="S15" s="3"/>
      <c r="T15" s="3"/>
      <c r="U15" s="3"/>
      <c r="V15" s="3"/>
      <c r="W15" s="3"/>
      <c r="X15" s="3"/>
    </row>
    <row r="16" spans="2:24" ht="15.75" customHeight="1" x14ac:dyDescent="0.15">
      <c r="B16" s="116"/>
      <c r="C16" s="112" t="s">
        <v>6</v>
      </c>
      <c r="D16" s="16">
        <v>70</v>
      </c>
      <c r="E16" s="27">
        <v>9</v>
      </c>
      <c r="F16" s="28">
        <v>17</v>
      </c>
      <c r="G16" s="28">
        <v>0</v>
      </c>
      <c r="H16" s="28">
        <v>0</v>
      </c>
      <c r="I16" s="28">
        <v>8</v>
      </c>
      <c r="J16" s="28">
        <v>1</v>
      </c>
      <c r="K16" s="28">
        <v>2</v>
      </c>
      <c r="L16" s="28">
        <v>0</v>
      </c>
      <c r="M16" s="28">
        <v>8</v>
      </c>
      <c r="N16" s="28">
        <v>24</v>
      </c>
      <c r="O16" s="28">
        <v>12</v>
      </c>
      <c r="P16" s="3"/>
      <c r="Q16" s="3"/>
      <c r="R16" s="3"/>
      <c r="S16" s="3"/>
      <c r="T16" s="3"/>
      <c r="U16" s="3"/>
      <c r="V16" s="3"/>
      <c r="W16" s="3"/>
      <c r="X16" s="3"/>
    </row>
    <row r="17" spans="2:24" ht="15.75" customHeight="1" x14ac:dyDescent="0.15">
      <c r="B17" s="116"/>
      <c r="C17" s="114" t="s">
        <v>0</v>
      </c>
      <c r="D17" s="33">
        <v>100</v>
      </c>
      <c r="E17" s="34">
        <v>12.9</v>
      </c>
      <c r="F17" s="35">
        <v>24.3</v>
      </c>
      <c r="G17" s="35">
        <v>0</v>
      </c>
      <c r="H17" s="35">
        <v>0</v>
      </c>
      <c r="I17" s="35">
        <v>11.4</v>
      </c>
      <c r="J17" s="35">
        <v>1.4</v>
      </c>
      <c r="K17" s="35">
        <v>2.9</v>
      </c>
      <c r="L17" s="35">
        <v>0</v>
      </c>
      <c r="M17" s="35">
        <v>11.4</v>
      </c>
      <c r="N17" s="35">
        <v>34.299999999999997</v>
      </c>
      <c r="O17" s="35">
        <v>17.100000000000001</v>
      </c>
      <c r="P17" s="3"/>
      <c r="Q17" s="3"/>
      <c r="R17" s="3"/>
      <c r="S17" s="3"/>
      <c r="T17" s="3"/>
      <c r="U17" s="3"/>
      <c r="V17" s="3"/>
      <c r="W17" s="3"/>
      <c r="X17" s="3"/>
    </row>
    <row r="18" spans="2:24" ht="15.75" customHeight="1" x14ac:dyDescent="0.15">
      <c r="B18" s="116"/>
      <c r="C18" s="112" t="s">
        <v>7</v>
      </c>
      <c r="D18" s="16">
        <v>123</v>
      </c>
      <c r="E18" s="27">
        <v>20</v>
      </c>
      <c r="F18" s="28">
        <v>32</v>
      </c>
      <c r="G18" s="28">
        <v>3</v>
      </c>
      <c r="H18" s="28">
        <v>8</v>
      </c>
      <c r="I18" s="28">
        <v>16</v>
      </c>
      <c r="J18" s="28">
        <v>10</v>
      </c>
      <c r="K18" s="28">
        <v>2</v>
      </c>
      <c r="L18" s="28">
        <v>3</v>
      </c>
      <c r="M18" s="28">
        <v>14</v>
      </c>
      <c r="N18" s="28">
        <v>41</v>
      </c>
      <c r="O18" s="28">
        <v>19</v>
      </c>
      <c r="P18" s="3"/>
      <c r="Q18" s="3"/>
      <c r="R18" s="3"/>
      <c r="S18" s="3"/>
      <c r="T18" s="3"/>
      <c r="U18" s="3"/>
      <c r="V18" s="3"/>
      <c r="W18" s="3"/>
      <c r="X18" s="3"/>
    </row>
    <row r="19" spans="2:24" ht="15.75" customHeight="1" x14ac:dyDescent="0.15">
      <c r="B19" s="116"/>
      <c r="C19" s="114" t="s">
        <v>0</v>
      </c>
      <c r="D19" s="33">
        <v>100</v>
      </c>
      <c r="E19" s="34">
        <v>16.3</v>
      </c>
      <c r="F19" s="35">
        <v>26</v>
      </c>
      <c r="G19" s="35">
        <v>2.4</v>
      </c>
      <c r="H19" s="35">
        <v>6.5</v>
      </c>
      <c r="I19" s="35">
        <v>13</v>
      </c>
      <c r="J19" s="35">
        <v>8.1</v>
      </c>
      <c r="K19" s="35">
        <v>1.6</v>
      </c>
      <c r="L19" s="35">
        <v>2.4</v>
      </c>
      <c r="M19" s="35">
        <v>11.4</v>
      </c>
      <c r="N19" s="35">
        <v>33.299999999999997</v>
      </c>
      <c r="O19" s="35">
        <v>15.4</v>
      </c>
      <c r="P19" s="3"/>
      <c r="Q19" s="3"/>
      <c r="R19" s="3"/>
      <c r="S19" s="3"/>
      <c r="T19" s="3"/>
      <c r="U19" s="3"/>
      <c r="V19" s="3"/>
      <c r="W19" s="3"/>
      <c r="X19" s="3"/>
    </row>
    <row r="20" spans="2:24" ht="15.75" customHeight="1" x14ac:dyDescent="0.15">
      <c r="B20" s="116"/>
      <c r="C20" s="112" t="s">
        <v>8</v>
      </c>
      <c r="D20" s="16">
        <v>195</v>
      </c>
      <c r="E20" s="27">
        <v>14</v>
      </c>
      <c r="F20" s="28">
        <v>56</v>
      </c>
      <c r="G20" s="28">
        <v>4</v>
      </c>
      <c r="H20" s="28">
        <v>3</v>
      </c>
      <c r="I20" s="28">
        <v>24</v>
      </c>
      <c r="J20" s="28">
        <v>7</v>
      </c>
      <c r="K20" s="28">
        <v>5</v>
      </c>
      <c r="L20" s="28">
        <v>1</v>
      </c>
      <c r="M20" s="28">
        <v>19</v>
      </c>
      <c r="N20" s="28">
        <v>79</v>
      </c>
      <c r="O20" s="28">
        <v>31</v>
      </c>
      <c r="P20" s="3"/>
      <c r="Q20" s="3"/>
      <c r="R20" s="3"/>
      <c r="S20" s="3"/>
      <c r="T20" s="3"/>
      <c r="U20" s="3"/>
      <c r="V20" s="3"/>
      <c r="W20" s="3"/>
      <c r="X20" s="3"/>
    </row>
    <row r="21" spans="2:24" ht="15.75" customHeight="1" x14ac:dyDescent="0.15">
      <c r="B21" s="116"/>
      <c r="C21" s="114" t="s">
        <v>0</v>
      </c>
      <c r="D21" s="33">
        <v>100</v>
      </c>
      <c r="E21" s="34">
        <v>7.2</v>
      </c>
      <c r="F21" s="35">
        <v>28.7</v>
      </c>
      <c r="G21" s="35">
        <v>2.1</v>
      </c>
      <c r="H21" s="35">
        <v>1.5</v>
      </c>
      <c r="I21" s="35">
        <v>12.3</v>
      </c>
      <c r="J21" s="35">
        <v>3.6</v>
      </c>
      <c r="K21" s="35">
        <v>2.6</v>
      </c>
      <c r="L21" s="35">
        <v>0.5</v>
      </c>
      <c r="M21" s="35">
        <v>9.6999999999999993</v>
      </c>
      <c r="N21" s="35">
        <v>40.5</v>
      </c>
      <c r="O21" s="35">
        <v>15.9</v>
      </c>
      <c r="P21" s="3"/>
      <c r="Q21" s="3"/>
      <c r="R21" s="3"/>
      <c r="S21" s="3"/>
      <c r="T21" s="3"/>
      <c r="U21" s="3"/>
      <c r="V21" s="3"/>
      <c r="W21" s="3"/>
      <c r="X21" s="3"/>
    </row>
    <row r="22" spans="2:24" ht="15.75" customHeight="1" x14ac:dyDescent="0.15">
      <c r="B22" s="116"/>
      <c r="C22" s="112" t="s">
        <v>9</v>
      </c>
      <c r="D22" s="16">
        <v>287</v>
      </c>
      <c r="E22" s="27">
        <v>13</v>
      </c>
      <c r="F22" s="28">
        <v>65</v>
      </c>
      <c r="G22" s="28">
        <v>3</v>
      </c>
      <c r="H22" s="28">
        <v>8</v>
      </c>
      <c r="I22" s="28">
        <v>7</v>
      </c>
      <c r="J22" s="28">
        <v>6</v>
      </c>
      <c r="K22" s="28">
        <v>11</v>
      </c>
      <c r="L22" s="28">
        <v>2</v>
      </c>
      <c r="M22" s="28">
        <v>20</v>
      </c>
      <c r="N22" s="28">
        <v>142</v>
      </c>
      <c r="O22" s="28">
        <v>54</v>
      </c>
      <c r="P22" s="3"/>
      <c r="Q22" s="3"/>
      <c r="R22" s="3"/>
      <c r="S22" s="3"/>
      <c r="T22" s="3"/>
      <c r="U22" s="3"/>
      <c r="V22" s="3"/>
      <c r="W22" s="3"/>
      <c r="X22" s="3"/>
    </row>
    <row r="23" spans="2:24" ht="15.75" customHeight="1" x14ac:dyDescent="0.15">
      <c r="B23" s="118"/>
      <c r="C23" s="113" t="s">
        <v>0</v>
      </c>
      <c r="D23" s="18">
        <v>100</v>
      </c>
      <c r="E23" s="8">
        <v>4.5</v>
      </c>
      <c r="F23" s="11">
        <v>22.6</v>
      </c>
      <c r="G23" s="11">
        <v>1</v>
      </c>
      <c r="H23" s="11">
        <v>2.8</v>
      </c>
      <c r="I23" s="11">
        <v>2.4</v>
      </c>
      <c r="J23" s="11">
        <v>2.1</v>
      </c>
      <c r="K23" s="11">
        <v>3.8</v>
      </c>
      <c r="L23" s="11">
        <v>0.7</v>
      </c>
      <c r="M23" s="11">
        <v>7</v>
      </c>
      <c r="N23" s="11">
        <v>49.5</v>
      </c>
      <c r="O23" s="11">
        <v>18.8</v>
      </c>
      <c r="P23" s="3"/>
      <c r="Q23" s="3"/>
      <c r="R23" s="3"/>
      <c r="S23" s="3"/>
      <c r="T23" s="3"/>
      <c r="U23" s="3"/>
      <c r="V23" s="3"/>
      <c r="W23" s="3"/>
      <c r="X23" s="3"/>
    </row>
    <row r="24" spans="2:24" ht="15.75" customHeight="1" x14ac:dyDescent="0.15">
      <c r="B24" s="3"/>
      <c r="C24" s="3"/>
      <c r="D24" s="3"/>
      <c r="E24" s="3"/>
      <c r="F24" s="3"/>
      <c r="G24" s="3"/>
      <c r="H24" s="3"/>
      <c r="I24" s="3"/>
      <c r="J24" s="3"/>
      <c r="K24" s="3"/>
      <c r="L24" s="3"/>
      <c r="M24" s="3"/>
      <c r="N24" s="3"/>
      <c r="O24" s="3"/>
      <c r="P24" s="3"/>
      <c r="Q24" s="3"/>
      <c r="R24" s="3"/>
      <c r="S24" s="3"/>
      <c r="T24" s="3"/>
      <c r="U24" s="3"/>
      <c r="V24" s="3"/>
      <c r="W24" s="3"/>
      <c r="X24" s="3"/>
    </row>
    <row r="25" spans="2:24" ht="15.75" customHeight="1" x14ac:dyDescent="0.15">
      <c r="B25" s="3"/>
      <c r="C25" s="3"/>
      <c r="D25" s="3"/>
      <c r="E25" s="3"/>
      <c r="F25" s="3"/>
      <c r="G25" s="3"/>
      <c r="H25" s="3"/>
      <c r="I25" s="3"/>
      <c r="J25" s="3"/>
      <c r="K25" s="3"/>
      <c r="L25" s="3"/>
      <c r="M25" s="3"/>
      <c r="N25" s="3"/>
      <c r="O25" s="3"/>
      <c r="P25" s="3"/>
      <c r="Q25" s="3"/>
      <c r="R25" s="3"/>
      <c r="S25" s="3"/>
      <c r="T25" s="3"/>
      <c r="U25" s="3"/>
      <c r="V25" s="3"/>
      <c r="W25" s="3"/>
      <c r="X25" s="3"/>
    </row>
    <row r="26" spans="2:24" ht="15.75" customHeight="1" x14ac:dyDescent="0.15">
      <c r="B26" s="3"/>
      <c r="C26" s="3"/>
      <c r="D26" s="3"/>
      <c r="E26" s="3"/>
      <c r="F26" s="3"/>
      <c r="G26" s="3"/>
      <c r="H26" s="3"/>
      <c r="I26" s="3"/>
      <c r="J26" s="3"/>
      <c r="K26" s="3"/>
      <c r="L26" s="3"/>
      <c r="M26" s="3"/>
      <c r="N26" s="3"/>
      <c r="O26" s="3"/>
      <c r="P26" s="3"/>
      <c r="Q26" s="3"/>
      <c r="R26" s="3"/>
      <c r="S26" s="3"/>
      <c r="T26" s="3"/>
      <c r="U26" s="3"/>
      <c r="V26" s="3"/>
      <c r="W26" s="3"/>
      <c r="X26" s="3"/>
    </row>
    <row r="27" spans="2:24" ht="15.75" customHeight="1" x14ac:dyDescent="0.15">
      <c r="B27" s="3"/>
      <c r="C27" s="3"/>
      <c r="D27" s="3"/>
      <c r="E27" s="3"/>
      <c r="F27" s="3"/>
      <c r="G27" s="3"/>
      <c r="H27" s="3"/>
      <c r="I27" s="3"/>
      <c r="J27" s="3"/>
      <c r="K27" s="3"/>
      <c r="L27" s="3"/>
      <c r="M27" s="3"/>
      <c r="N27" s="3"/>
      <c r="O27" s="3"/>
      <c r="P27" s="3"/>
      <c r="Q27" s="3"/>
      <c r="R27" s="3"/>
      <c r="S27" s="3"/>
      <c r="T27" s="3"/>
      <c r="U27" s="3"/>
      <c r="V27" s="3"/>
      <c r="W27" s="3"/>
      <c r="X27" s="3"/>
    </row>
  </sheetData>
  <mergeCells count="10">
    <mergeCell ref="B8:C9"/>
    <mergeCell ref="C22:C23"/>
    <mergeCell ref="C20:C21"/>
    <mergeCell ref="C18:C19"/>
    <mergeCell ref="C16:C17"/>
    <mergeCell ref="C14:C15"/>
    <mergeCell ref="C12:C13"/>
    <mergeCell ref="C10:C11"/>
    <mergeCell ref="B10:B13"/>
    <mergeCell ref="B14:B23"/>
  </mergeCells>
  <phoneticPr fontId="2"/>
  <conditionalFormatting sqref="E9:O9">
    <cfRule type="top10" dxfId="2220" priority="2398" rank="1"/>
  </conditionalFormatting>
  <conditionalFormatting sqref="E11:O11">
    <cfRule type="top10" dxfId="2219" priority="2399" rank="1"/>
  </conditionalFormatting>
  <conditionalFormatting sqref="E13:O13">
    <cfRule type="top10" dxfId="2218" priority="2400" rank="1"/>
  </conditionalFormatting>
  <conditionalFormatting sqref="E15:O15">
    <cfRule type="top10" dxfId="2217" priority="2401" rank="1"/>
  </conditionalFormatting>
  <conditionalFormatting sqref="E17:O17">
    <cfRule type="top10" dxfId="2216" priority="2402" rank="1"/>
  </conditionalFormatting>
  <conditionalFormatting sqref="E19:O19">
    <cfRule type="top10" dxfId="2215" priority="2403" rank="1"/>
  </conditionalFormatting>
  <conditionalFormatting sqref="E21:O21">
    <cfRule type="top10" dxfId="2214" priority="2404" rank="1"/>
  </conditionalFormatting>
  <conditionalFormatting sqref="E23:O23">
    <cfRule type="top10" dxfId="2213" priority="2405" rank="1"/>
  </conditionalFormatting>
  <pageMargins left="0.7" right="0.7" top="0.75" bottom="0.75" header="0.3" footer="0.3"/>
  <pageSetup paperSize="9" orientation="landscape" r:id="rId1"/>
  <headerFoot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16" ht="15.75" customHeight="1" x14ac:dyDescent="0.15">
      <c r="B2" s="1" t="s">
        <v>49</v>
      </c>
    </row>
    <row r="3" spans="2:16" ht="15.75" customHeight="1" x14ac:dyDescent="0.15">
      <c r="B3" s="1" t="s">
        <v>50</v>
      </c>
    </row>
    <row r="4" spans="2:16" ht="15.75" customHeight="1" x14ac:dyDescent="0.15">
      <c r="B4" s="3" t="s">
        <v>407</v>
      </c>
      <c r="C4" s="3"/>
      <c r="D4" s="3"/>
      <c r="E4" s="3"/>
      <c r="F4" s="3"/>
      <c r="G4" s="3"/>
      <c r="H4" s="3"/>
      <c r="I4" s="3"/>
      <c r="J4" s="3"/>
      <c r="K4" s="3"/>
      <c r="L4" s="3"/>
      <c r="M4" s="3"/>
      <c r="N4" s="3"/>
      <c r="O4" s="3"/>
      <c r="P4" s="3"/>
    </row>
    <row r="5" spans="2:16" ht="15.75" customHeight="1" x14ac:dyDescent="0.15">
      <c r="B5" s="3" t="s">
        <v>51</v>
      </c>
      <c r="C5" s="3"/>
      <c r="D5" s="3"/>
      <c r="E5" s="3"/>
      <c r="F5" s="3"/>
      <c r="G5" s="3"/>
      <c r="H5" s="3"/>
      <c r="I5" s="3"/>
      <c r="J5" s="3"/>
      <c r="K5" s="3"/>
      <c r="L5" s="3"/>
      <c r="M5" s="3"/>
      <c r="N5" s="3"/>
      <c r="O5" s="3"/>
      <c r="P5" s="3"/>
    </row>
    <row r="6" spans="2:16" ht="4.5" customHeight="1" x14ac:dyDescent="0.15">
      <c r="B6" s="12"/>
      <c r="C6" s="14"/>
      <c r="D6" s="15"/>
      <c r="E6" s="6"/>
      <c r="F6" s="13"/>
      <c r="G6" s="13"/>
      <c r="H6" s="13"/>
      <c r="I6" s="13"/>
      <c r="J6" s="13"/>
      <c r="K6" s="13"/>
      <c r="L6" s="3"/>
      <c r="M6" s="3"/>
      <c r="N6" s="3"/>
      <c r="O6" s="3"/>
      <c r="P6" s="3"/>
    </row>
    <row r="7" spans="2:16" s="2" customFormat="1" ht="118.5" customHeight="1" thickBot="1" x14ac:dyDescent="0.2">
      <c r="B7" s="9"/>
      <c r="C7" s="5" t="s">
        <v>48</v>
      </c>
      <c r="D7" s="19" t="s">
        <v>52</v>
      </c>
      <c r="E7" s="22" t="s">
        <v>304</v>
      </c>
      <c r="F7" s="23" t="s">
        <v>420</v>
      </c>
      <c r="G7" s="23" t="s">
        <v>421</v>
      </c>
      <c r="H7" s="23" t="s">
        <v>305</v>
      </c>
      <c r="I7" s="23" t="s">
        <v>306</v>
      </c>
      <c r="J7" s="23" t="s">
        <v>307</v>
      </c>
      <c r="K7" s="23" t="s">
        <v>53</v>
      </c>
      <c r="L7" s="4"/>
      <c r="M7" s="4"/>
      <c r="N7" s="4"/>
      <c r="O7" s="4"/>
      <c r="P7" s="4"/>
    </row>
    <row r="8" spans="2:16" ht="15.75" customHeight="1" thickTop="1" x14ac:dyDescent="0.15">
      <c r="B8" s="108" t="s">
        <v>54</v>
      </c>
      <c r="C8" s="109"/>
      <c r="D8" s="16">
        <v>745</v>
      </c>
      <c r="E8" s="7">
        <v>75</v>
      </c>
      <c r="F8" s="10">
        <v>99</v>
      </c>
      <c r="G8" s="10">
        <v>188</v>
      </c>
      <c r="H8" s="10">
        <v>46</v>
      </c>
      <c r="I8" s="10">
        <v>95</v>
      </c>
      <c r="J8" s="10">
        <v>107</v>
      </c>
      <c r="K8" s="10">
        <v>135</v>
      </c>
      <c r="L8" s="3"/>
      <c r="M8" s="3"/>
      <c r="N8" s="3"/>
      <c r="O8" s="3"/>
      <c r="P8" s="3"/>
    </row>
    <row r="9" spans="2:16" ht="15.75" customHeight="1" x14ac:dyDescent="0.15">
      <c r="B9" s="110"/>
      <c r="C9" s="111"/>
      <c r="D9" s="18">
        <v>100</v>
      </c>
      <c r="E9" s="8">
        <v>10.1</v>
      </c>
      <c r="F9" s="11">
        <v>13.3</v>
      </c>
      <c r="G9" s="11">
        <v>25.2</v>
      </c>
      <c r="H9" s="11">
        <v>6.2</v>
      </c>
      <c r="I9" s="11">
        <v>12.8</v>
      </c>
      <c r="J9" s="11">
        <v>14.4</v>
      </c>
      <c r="K9" s="11">
        <v>18.100000000000001</v>
      </c>
      <c r="L9" s="3"/>
      <c r="M9" s="3"/>
      <c r="N9" s="3"/>
      <c r="O9" s="3"/>
      <c r="P9" s="3"/>
    </row>
    <row r="10" spans="2:16" ht="15.75" customHeight="1" x14ac:dyDescent="0.15">
      <c r="B10" s="116" t="s">
        <v>46</v>
      </c>
      <c r="C10" s="115" t="s">
        <v>2</v>
      </c>
      <c r="D10" s="17">
        <v>245</v>
      </c>
      <c r="E10" s="7">
        <v>33</v>
      </c>
      <c r="F10" s="10">
        <v>22</v>
      </c>
      <c r="G10" s="10">
        <v>61</v>
      </c>
      <c r="H10" s="10">
        <v>21</v>
      </c>
      <c r="I10" s="10">
        <v>38</v>
      </c>
      <c r="J10" s="10">
        <v>33</v>
      </c>
      <c r="K10" s="10">
        <v>37</v>
      </c>
      <c r="L10" s="3"/>
      <c r="M10" s="3"/>
      <c r="N10" s="3"/>
      <c r="O10" s="3"/>
      <c r="P10" s="3"/>
    </row>
    <row r="11" spans="2:16" ht="15.75" customHeight="1" x14ac:dyDescent="0.15">
      <c r="B11" s="116"/>
      <c r="C11" s="114" t="s">
        <v>0</v>
      </c>
      <c r="D11" s="33">
        <v>100</v>
      </c>
      <c r="E11" s="34">
        <v>13.5</v>
      </c>
      <c r="F11" s="35">
        <v>9</v>
      </c>
      <c r="G11" s="35">
        <v>24.9</v>
      </c>
      <c r="H11" s="35">
        <v>8.6</v>
      </c>
      <c r="I11" s="35">
        <v>15.5</v>
      </c>
      <c r="J11" s="35">
        <v>13.5</v>
      </c>
      <c r="K11" s="35">
        <v>15.1</v>
      </c>
      <c r="L11" s="3"/>
      <c r="M11" s="3"/>
      <c r="N11" s="3"/>
      <c r="O11" s="3"/>
      <c r="P11" s="3"/>
    </row>
    <row r="12" spans="2:16" ht="15.75" customHeight="1" x14ac:dyDescent="0.15">
      <c r="B12" s="116"/>
      <c r="C12" s="112" t="s">
        <v>3</v>
      </c>
      <c r="D12" s="16">
        <v>491</v>
      </c>
      <c r="E12" s="27">
        <v>42</v>
      </c>
      <c r="F12" s="28">
        <v>74</v>
      </c>
      <c r="G12" s="28">
        <v>124</v>
      </c>
      <c r="H12" s="28">
        <v>25</v>
      </c>
      <c r="I12" s="28">
        <v>57</v>
      </c>
      <c r="J12" s="28">
        <v>72</v>
      </c>
      <c r="K12" s="28">
        <v>97</v>
      </c>
      <c r="L12" s="3"/>
      <c r="M12" s="3"/>
      <c r="N12" s="3"/>
      <c r="O12" s="3"/>
      <c r="P12" s="3"/>
    </row>
    <row r="13" spans="2:16" ht="15.75" customHeight="1" x14ac:dyDescent="0.15">
      <c r="B13" s="116"/>
      <c r="C13" s="113" t="s">
        <v>0</v>
      </c>
      <c r="D13" s="18">
        <v>100</v>
      </c>
      <c r="E13" s="8">
        <v>8.6</v>
      </c>
      <c r="F13" s="11">
        <v>15.1</v>
      </c>
      <c r="G13" s="11">
        <v>25.3</v>
      </c>
      <c r="H13" s="11">
        <v>5.0999999999999996</v>
      </c>
      <c r="I13" s="11">
        <v>11.6</v>
      </c>
      <c r="J13" s="11">
        <v>14.7</v>
      </c>
      <c r="K13" s="11">
        <v>19.8</v>
      </c>
      <c r="L13" s="3"/>
      <c r="M13" s="3"/>
      <c r="N13" s="3"/>
      <c r="O13" s="3"/>
      <c r="P13" s="3"/>
    </row>
    <row r="14" spans="2:16" ht="15.75" customHeight="1" x14ac:dyDescent="0.15">
      <c r="B14" s="117" t="s">
        <v>47</v>
      </c>
      <c r="C14" s="112" t="s">
        <v>5</v>
      </c>
      <c r="D14" s="17">
        <v>59</v>
      </c>
      <c r="E14" s="7">
        <v>6</v>
      </c>
      <c r="F14" s="10">
        <v>5</v>
      </c>
      <c r="G14" s="10">
        <v>21</v>
      </c>
      <c r="H14" s="10">
        <v>3</v>
      </c>
      <c r="I14" s="10">
        <v>12</v>
      </c>
      <c r="J14" s="10">
        <v>7</v>
      </c>
      <c r="K14" s="10">
        <v>5</v>
      </c>
      <c r="L14" s="3"/>
      <c r="M14" s="3"/>
      <c r="N14" s="3"/>
      <c r="O14" s="3"/>
      <c r="P14" s="3"/>
    </row>
    <row r="15" spans="2:16" ht="15.75" customHeight="1" x14ac:dyDescent="0.15">
      <c r="B15" s="116"/>
      <c r="C15" s="114" t="s">
        <v>0</v>
      </c>
      <c r="D15" s="33">
        <v>100</v>
      </c>
      <c r="E15" s="34">
        <v>10.199999999999999</v>
      </c>
      <c r="F15" s="35">
        <v>8.5</v>
      </c>
      <c r="G15" s="35">
        <v>35.6</v>
      </c>
      <c r="H15" s="35">
        <v>5.0999999999999996</v>
      </c>
      <c r="I15" s="35">
        <v>20.3</v>
      </c>
      <c r="J15" s="35">
        <v>11.9</v>
      </c>
      <c r="K15" s="35">
        <v>8.5</v>
      </c>
      <c r="L15" s="3"/>
      <c r="M15" s="3"/>
      <c r="N15" s="3"/>
      <c r="O15" s="3"/>
      <c r="P15" s="3"/>
    </row>
    <row r="16" spans="2:16" ht="15.75" customHeight="1" x14ac:dyDescent="0.15">
      <c r="B16" s="116"/>
      <c r="C16" s="112" t="s">
        <v>6</v>
      </c>
      <c r="D16" s="16">
        <v>70</v>
      </c>
      <c r="E16" s="27">
        <v>6</v>
      </c>
      <c r="F16" s="28">
        <v>6</v>
      </c>
      <c r="G16" s="28">
        <v>24</v>
      </c>
      <c r="H16" s="28">
        <v>2</v>
      </c>
      <c r="I16" s="28">
        <v>11</v>
      </c>
      <c r="J16" s="28">
        <v>9</v>
      </c>
      <c r="K16" s="28">
        <v>12</v>
      </c>
      <c r="L16" s="3"/>
      <c r="M16" s="3"/>
      <c r="N16" s="3"/>
      <c r="O16" s="3"/>
      <c r="P16" s="3"/>
    </row>
    <row r="17" spans="2:16" ht="15.75" customHeight="1" x14ac:dyDescent="0.15">
      <c r="B17" s="116"/>
      <c r="C17" s="114" t="s">
        <v>0</v>
      </c>
      <c r="D17" s="33">
        <v>100</v>
      </c>
      <c r="E17" s="34">
        <v>8.6</v>
      </c>
      <c r="F17" s="35">
        <v>8.6</v>
      </c>
      <c r="G17" s="35">
        <v>34.299999999999997</v>
      </c>
      <c r="H17" s="35">
        <v>2.9</v>
      </c>
      <c r="I17" s="35">
        <v>15.7</v>
      </c>
      <c r="J17" s="35">
        <v>12.9</v>
      </c>
      <c r="K17" s="35">
        <v>17.100000000000001</v>
      </c>
      <c r="L17" s="3"/>
      <c r="M17" s="3"/>
      <c r="N17" s="3"/>
      <c r="O17" s="3"/>
      <c r="P17" s="3"/>
    </row>
    <row r="18" spans="2:16" ht="15.75" customHeight="1" x14ac:dyDescent="0.15">
      <c r="B18" s="116"/>
      <c r="C18" s="112" t="s">
        <v>7</v>
      </c>
      <c r="D18" s="16">
        <v>123</v>
      </c>
      <c r="E18" s="27">
        <v>11</v>
      </c>
      <c r="F18" s="28">
        <v>13</v>
      </c>
      <c r="G18" s="28">
        <v>33</v>
      </c>
      <c r="H18" s="28">
        <v>8</v>
      </c>
      <c r="I18" s="28">
        <v>15</v>
      </c>
      <c r="J18" s="28">
        <v>18</v>
      </c>
      <c r="K18" s="28">
        <v>25</v>
      </c>
      <c r="L18" s="3"/>
      <c r="M18" s="3"/>
      <c r="N18" s="3"/>
      <c r="O18" s="3"/>
      <c r="P18" s="3"/>
    </row>
    <row r="19" spans="2:16" ht="15.75" customHeight="1" x14ac:dyDescent="0.15">
      <c r="B19" s="116"/>
      <c r="C19" s="114" t="s">
        <v>0</v>
      </c>
      <c r="D19" s="33">
        <v>100</v>
      </c>
      <c r="E19" s="34">
        <v>8.9</v>
      </c>
      <c r="F19" s="35">
        <v>10.6</v>
      </c>
      <c r="G19" s="35">
        <v>26.8</v>
      </c>
      <c r="H19" s="35">
        <v>6.5</v>
      </c>
      <c r="I19" s="35">
        <v>12.2</v>
      </c>
      <c r="J19" s="35">
        <v>14.6</v>
      </c>
      <c r="K19" s="35">
        <v>20.3</v>
      </c>
      <c r="L19" s="3"/>
      <c r="M19" s="3"/>
      <c r="N19" s="3"/>
      <c r="O19" s="3"/>
      <c r="P19" s="3"/>
    </row>
    <row r="20" spans="2:16" ht="15.75" customHeight="1" x14ac:dyDescent="0.15">
      <c r="B20" s="116"/>
      <c r="C20" s="112" t="s">
        <v>8</v>
      </c>
      <c r="D20" s="16">
        <v>195</v>
      </c>
      <c r="E20" s="27">
        <v>15</v>
      </c>
      <c r="F20" s="28">
        <v>26</v>
      </c>
      <c r="G20" s="28">
        <v>45</v>
      </c>
      <c r="H20" s="28">
        <v>14</v>
      </c>
      <c r="I20" s="28">
        <v>23</v>
      </c>
      <c r="J20" s="28">
        <v>31</v>
      </c>
      <c r="K20" s="28">
        <v>41</v>
      </c>
      <c r="L20" s="3"/>
      <c r="M20" s="3"/>
      <c r="N20" s="3"/>
      <c r="O20" s="3"/>
      <c r="P20" s="3"/>
    </row>
    <row r="21" spans="2:16" ht="15.75" customHeight="1" x14ac:dyDescent="0.15">
      <c r="B21" s="116"/>
      <c r="C21" s="114" t="s">
        <v>0</v>
      </c>
      <c r="D21" s="33">
        <v>100</v>
      </c>
      <c r="E21" s="34">
        <v>7.7</v>
      </c>
      <c r="F21" s="35">
        <v>13.3</v>
      </c>
      <c r="G21" s="35">
        <v>23.1</v>
      </c>
      <c r="H21" s="35">
        <v>7.2</v>
      </c>
      <c r="I21" s="35">
        <v>11.8</v>
      </c>
      <c r="J21" s="35">
        <v>15.9</v>
      </c>
      <c r="K21" s="35">
        <v>21</v>
      </c>
      <c r="L21" s="3"/>
      <c r="M21" s="3"/>
      <c r="N21" s="3"/>
      <c r="O21" s="3"/>
      <c r="P21" s="3"/>
    </row>
    <row r="22" spans="2:16" ht="15.75" customHeight="1" x14ac:dyDescent="0.15">
      <c r="B22" s="116"/>
      <c r="C22" s="112" t="s">
        <v>9</v>
      </c>
      <c r="D22" s="16">
        <v>287</v>
      </c>
      <c r="E22" s="27">
        <v>36</v>
      </c>
      <c r="F22" s="28">
        <v>46</v>
      </c>
      <c r="G22" s="28">
        <v>62</v>
      </c>
      <c r="H22" s="28">
        <v>19</v>
      </c>
      <c r="I22" s="28">
        <v>34</v>
      </c>
      <c r="J22" s="28">
        <v>40</v>
      </c>
      <c r="K22" s="28">
        <v>50</v>
      </c>
      <c r="L22" s="3"/>
      <c r="M22" s="3"/>
      <c r="N22" s="3"/>
      <c r="O22" s="3"/>
      <c r="P22" s="3"/>
    </row>
    <row r="23" spans="2:16" ht="15.75" customHeight="1" x14ac:dyDescent="0.15">
      <c r="B23" s="118"/>
      <c r="C23" s="113" t="s">
        <v>0</v>
      </c>
      <c r="D23" s="18">
        <v>100</v>
      </c>
      <c r="E23" s="8">
        <v>12.5</v>
      </c>
      <c r="F23" s="11">
        <v>16</v>
      </c>
      <c r="G23" s="11">
        <v>21.6</v>
      </c>
      <c r="H23" s="11">
        <v>6.6</v>
      </c>
      <c r="I23" s="11">
        <v>11.8</v>
      </c>
      <c r="J23" s="11">
        <v>13.9</v>
      </c>
      <c r="K23" s="11">
        <v>17.399999999999999</v>
      </c>
      <c r="L23" s="3"/>
      <c r="M23" s="3"/>
      <c r="N23" s="3"/>
      <c r="O23" s="3"/>
      <c r="P23" s="3"/>
    </row>
    <row r="24" spans="2:16" ht="15.75" customHeight="1" x14ac:dyDescent="0.15">
      <c r="B24" s="3"/>
      <c r="C24" s="3"/>
      <c r="D24" s="3"/>
      <c r="E24" s="3"/>
      <c r="F24" s="3"/>
      <c r="G24" s="3"/>
      <c r="H24" s="3"/>
      <c r="I24" s="3"/>
      <c r="J24" s="3"/>
      <c r="K24" s="3"/>
      <c r="L24" s="3"/>
      <c r="M24" s="3"/>
      <c r="N24" s="3"/>
      <c r="O24" s="3"/>
      <c r="P24" s="3"/>
    </row>
    <row r="25" spans="2:16" ht="15.75" customHeight="1" x14ac:dyDescent="0.15">
      <c r="B25" s="3"/>
      <c r="C25" s="3"/>
      <c r="D25" s="3"/>
      <c r="E25" s="3"/>
      <c r="F25" s="3"/>
      <c r="G25" s="3"/>
      <c r="H25" s="3"/>
      <c r="I25" s="3"/>
      <c r="J25" s="3"/>
      <c r="K25" s="3"/>
      <c r="L25" s="3"/>
      <c r="M25" s="3"/>
      <c r="N25" s="3"/>
      <c r="O25" s="3"/>
      <c r="P25" s="3"/>
    </row>
    <row r="26" spans="2:16" ht="15.75" customHeight="1" x14ac:dyDescent="0.15">
      <c r="B26" s="3"/>
      <c r="C26" s="3"/>
      <c r="D26" s="3"/>
      <c r="E26" s="3"/>
      <c r="F26" s="3"/>
      <c r="G26" s="3"/>
      <c r="H26" s="3"/>
      <c r="I26" s="3"/>
      <c r="J26" s="3"/>
      <c r="K26" s="3"/>
      <c r="L26" s="3"/>
      <c r="M26" s="3"/>
      <c r="N26" s="3"/>
      <c r="O26" s="3"/>
      <c r="P26" s="3"/>
    </row>
    <row r="27" spans="2:16" ht="15.75" customHeight="1" x14ac:dyDescent="0.15">
      <c r="B27" s="3"/>
      <c r="C27" s="3"/>
      <c r="D27" s="3"/>
      <c r="E27" s="3"/>
      <c r="F27" s="3"/>
      <c r="G27" s="3"/>
      <c r="H27" s="3"/>
      <c r="I27" s="3"/>
      <c r="J27" s="3"/>
      <c r="K27" s="3"/>
      <c r="L27" s="3"/>
      <c r="M27" s="3"/>
      <c r="N27" s="3"/>
      <c r="O27" s="3"/>
      <c r="P27" s="3"/>
    </row>
  </sheetData>
  <mergeCells count="10">
    <mergeCell ref="B8:C9"/>
    <mergeCell ref="C22:C23"/>
    <mergeCell ref="C20:C21"/>
    <mergeCell ref="C18:C19"/>
    <mergeCell ref="C16:C17"/>
    <mergeCell ref="C14:C15"/>
    <mergeCell ref="C12:C13"/>
    <mergeCell ref="C10:C11"/>
    <mergeCell ref="B10:B13"/>
    <mergeCell ref="B14:B23"/>
  </mergeCells>
  <phoneticPr fontId="2"/>
  <conditionalFormatting sqref="E9:K9">
    <cfRule type="top10" dxfId="2212" priority="2406" rank="1"/>
  </conditionalFormatting>
  <conditionalFormatting sqref="E11:K11">
    <cfRule type="top10" dxfId="2211" priority="2407" rank="1"/>
  </conditionalFormatting>
  <conditionalFormatting sqref="E13:K13">
    <cfRule type="top10" dxfId="2210" priority="2408" rank="1"/>
  </conditionalFormatting>
  <conditionalFormatting sqref="E15:K15">
    <cfRule type="top10" dxfId="2209" priority="2409" rank="1"/>
  </conditionalFormatting>
  <conditionalFormatting sqref="E17:K17">
    <cfRule type="top10" dxfId="2208" priority="2410" rank="1"/>
  </conditionalFormatting>
  <conditionalFormatting sqref="E19:K19">
    <cfRule type="top10" dxfId="2207" priority="2411" rank="1"/>
  </conditionalFormatting>
  <conditionalFormatting sqref="E21:K21">
    <cfRule type="top10" dxfId="2206" priority="2412" rank="1"/>
  </conditionalFormatting>
  <conditionalFormatting sqref="E23:K23">
    <cfRule type="top10" dxfId="2205" priority="2413" rank="1"/>
  </conditionalFormatting>
  <pageMargins left="0.7" right="0.7" top="0.75" bottom="0.75" header="0.3" footer="0.3"/>
  <pageSetup paperSize="9" orientation="landscape" r:id="rId1"/>
  <headerFoot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14" ht="15.75" customHeight="1" x14ac:dyDescent="0.15">
      <c r="B2" s="1" t="s">
        <v>49</v>
      </c>
    </row>
    <row r="3" spans="2:14" ht="15.75" customHeight="1" x14ac:dyDescent="0.15">
      <c r="B3" s="1" t="s">
        <v>50</v>
      </c>
    </row>
    <row r="4" spans="2:14" ht="15.75" customHeight="1" x14ac:dyDescent="0.15">
      <c r="B4" s="3" t="s">
        <v>408</v>
      </c>
      <c r="C4" s="3"/>
      <c r="D4" s="3"/>
      <c r="E4" s="3"/>
      <c r="F4" s="3"/>
      <c r="G4" s="3"/>
      <c r="H4" s="3"/>
      <c r="I4" s="3"/>
      <c r="J4" s="3"/>
      <c r="K4" s="3"/>
      <c r="L4" s="3"/>
      <c r="M4" s="3"/>
      <c r="N4" s="3"/>
    </row>
    <row r="5" spans="2:14" ht="15.75" customHeight="1" x14ac:dyDescent="0.15">
      <c r="B5" s="3" t="s">
        <v>387</v>
      </c>
      <c r="C5" s="3"/>
      <c r="D5" s="3"/>
      <c r="E5" s="3"/>
      <c r="F5" s="3"/>
      <c r="G5" s="3"/>
      <c r="H5" s="3"/>
      <c r="I5" s="3"/>
      <c r="J5" s="3"/>
      <c r="K5" s="3"/>
      <c r="L5" s="3"/>
      <c r="M5" s="3"/>
      <c r="N5" s="3"/>
    </row>
    <row r="6" spans="2:14" ht="4.5" customHeight="1" x14ac:dyDescent="0.15">
      <c r="B6" s="12"/>
      <c r="C6" s="14"/>
      <c r="D6" s="15"/>
      <c r="E6" s="6"/>
      <c r="F6" s="13"/>
      <c r="G6" s="13"/>
      <c r="H6" s="13"/>
      <c r="I6" s="13"/>
      <c r="J6" s="13"/>
      <c r="K6" s="3"/>
      <c r="L6" s="3"/>
      <c r="M6" s="3"/>
      <c r="N6" s="3"/>
    </row>
    <row r="7" spans="2:14" s="2" customFormat="1" ht="118.5" customHeight="1" thickBot="1" x14ac:dyDescent="0.2">
      <c r="B7" s="9"/>
      <c r="C7" s="5" t="s">
        <v>48</v>
      </c>
      <c r="D7" s="19" t="s">
        <v>52</v>
      </c>
      <c r="E7" s="22" t="s">
        <v>338</v>
      </c>
      <c r="F7" s="23" t="s">
        <v>339</v>
      </c>
      <c r="G7" s="23" t="s">
        <v>340</v>
      </c>
      <c r="H7" s="23" t="s">
        <v>422</v>
      </c>
      <c r="I7" s="23" t="s">
        <v>423</v>
      </c>
      <c r="J7" s="23" t="s">
        <v>53</v>
      </c>
      <c r="K7" s="4"/>
      <c r="L7" s="4"/>
      <c r="M7" s="4"/>
      <c r="N7" s="4"/>
    </row>
    <row r="8" spans="2:14" ht="15.75" customHeight="1" thickTop="1" x14ac:dyDescent="0.15">
      <c r="B8" s="108" t="s">
        <v>54</v>
      </c>
      <c r="C8" s="109"/>
      <c r="D8" s="16">
        <v>362</v>
      </c>
      <c r="E8" s="7">
        <v>69</v>
      </c>
      <c r="F8" s="10">
        <v>26</v>
      </c>
      <c r="G8" s="10">
        <v>189</v>
      </c>
      <c r="H8" s="10">
        <v>39</v>
      </c>
      <c r="I8" s="10">
        <v>7</v>
      </c>
      <c r="J8" s="10">
        <v>32</v>
      </c>
      <c r="K8" s="3"/>
      <c r="L8" s="3"/>
      <c r="M8" s="3"/>
      <c r="N8" s="3"/>
    </row>
    <row r="9" spans="2:14" ht="15.75" customHeight="1" x14ac:dyDescent="0.15">
      <c r="B9" s="110"/>
      <c r="C9" s="111"/>
      <c r="D9" s="18">
        <v>100</v>
      </c>
      <c r="E9" s="8">
        <v>19.100000000000001</v>
      </c>
      <c r="F9" s="11">
        <v>7.2</v>
      </c>
      <c r="G9" s="11">
        <v>52.2</v>
      </c>
      <c r="H9" s="11">
        <v>10.8</v>
      </c>
      <c r="I9" s="11">
        <v>1.9</v>
      </c>
      <c r="J9" s="11">
        <v>8.8000000000000007</v>
      </c>
      <c r="K9" s="3"/>
      <c r="L9" s="3"/>
      <c r="M9" s="3"/>
      <c r="N9" s="3"/>
    </row>
    <row r="10" spans="2:14" ht="15.75" customHeight="1" x14ac:dyDescent="0.15">
      <c r="B10" s="116" t="s">
        <v>46</v>
      </c>
      <c r="C10" s="115" t="s">
        <v>2</v>
      </c>
      <c r="D10" s="17">
        <v>116</v>
      </c>
      <c r="E10" s="7">
        <v>19</v>
      </c>
      <c r="F10" s="10">
        <v>7</v>
      </c>
      <c r="G10" s="10">
        <v>67</v>
      </c>
      <c r="H10" s="10">
        <v>11</v>
      </c>
      <c r="I10" s="10">
        <v>1</v>
      </c>
      <c r="J10" s="10">
        <v>11</v>
      </c>
      <c r="K10" s="3"/>
      <c r="L10" s="3"/>
      <c r="M10" s="3"/>
      <c r="N10" s="3"/>
    </row>
    <row r="11" spans="2:14" ht="15.75" customHeight="1" x14ac:dyDescent="0.15">
      <c r="B11" s="116"/>
      <c r="C11" s="114" t="s">
        <v>0</v>
      </c>
      <c r="D11" s="33">
        <v>100</v>
      </c>
      <c r="E11" s="34">
        <v>16.399999999999999</v>
      </c>
      <c r="F11" s="35">
        <v>6</v>
      </c>
      <c r="G11" s="35">
        <v>57.8</v>
      </c>
      <c r="H11" s="35">
        <v>9.5</v>
      </c>
      <c r="I11" s="35">
        <v>0.9</v>
      </c>
      <c r="J11" s="35">
        <v>9.5</v>
      </c>
      <c r="K11" s="3"/>
      <c r="L11" s="3"/>
      <c r="M11" s="3"/>
      <c r="N11" s="3"/>
    </row>
    <row r="12" spans="2:14" ht="15.75" customHeight="1" x14ac:dyDescent="0.15">
      <c r="B12" s="116"/>
      <c r="C12" s="112" t="s">
        <v>3</v>
      </c>
      <c r="D12" s="16">
        <v>240</v>
      </c>
      <c r="E12" s="27">
        <v>48</v>
      </c>
      <c r="F12" s="28">
        <v>19</v>
      </c>
      <c r="G12" s="28">
        <v>121</v>
      </c>
      <c r="H12" s="28">
        <v>27</v>
      </c>
      <c r="I12" s="28">
        <v>5</v>
      </c>
      <c r="J12" s="28">
        <v>20</v>
      </c>
      <c r="K12" s="3"/>
      <c r="L12" s="3"/>
      <c r="M12" s="3"/>
      <c r="N12" s="3"/>
    </row>
    <row r="13" spans="2:14" ht="15.75" customHeight="1" x14ac:dyDescent="0.15">
      <c r="B13" s="116"/>
      <c r="C13" s="113" t="s">
        <v>0</v>
      </c>
      <c r="D13" s="18">
        <v>100</v>
      </c>
      <c r="E13" s="8">
        <v>20</v>
      </c>
      <c r="F13" s="11">
        <v>7.9</v>
      </c>
      <c r="G13" s="11">
        <v>50.4</v>
      </c>
      <c r="H13" s="11">
        <v>11.3</v>
      </c>
      <c r="I13" s="11">
        <v>2.1</v>
      </c>
      <c r="J13" s="11">
        <v>8.3000000000000007</v>
      </c>
      <c r="K13" s="3"/>
      <c r="L13" s="3"/>
      <c r="M13" s="3"/>
      <c r="N13" s="3"/>
    </row>
    <row r="14" spans="2:14" ht="15.75" customHeight="1" x14ac:dyDescent="0.15">
      <c r="B14" s="117" t="s">
        <v>47</v>
      </c>
      <c r="C14" s="112" t="s">
        <v>5</v>
      </c>
      <c r="D14" s="17">
        <v>32</v>
      </c>
      <c r="E14" s="7">
        <v>4</v>
      </c>
      <c r="F14" s="10">
        <v>2</v>
      </c>
      <c r="G14" s="10">
        <v>14</v>
      </c>
      <c r="H14" s="10">
        <v>9</v>
      </c>
      <c r="I14" s="10">
        <v>0</v>
      </c>
      <c r="J14" s="10">
        <v>3</v>
      </c>
      <c r="K14" s="3"/>
      <c r="L14" s="3"/>
      <c r="M14" s="3"/>
      <c r="N14" s="3"/>
    </row>
    <row r="15" spans="2:14" ht="15.75" customHeight="1" x14ac:dyDescent="0.15">
      <c r="B15" s="116"/>
      <c r="C15" s="114" t="s">
        <v>0</v>
      </c>
      <c r="D15" s="33">
        <v>100</v>
      </c>
      <c r="E15" s="34">
        <v>12.5</v>
      </c>
      <c r="F15" s="35">
        <v>6.3</v>
      </c>
      <c r="G15" s="35">
        <v>43.8</v>
      </c>
      <c r="H15" s="35">
        <v>28.1</v>
      </c>
      <c r="I15" s="35">
        <v>0</v>
      </c>
      <c r="J15" s="35">
        <v>9.4</v>
      </c>
      <c r="K15" s="3"/>
      <c r="L15" s="3"/>
      <c r="M15" s="3"/>
      <c r="N15" s="3"/>
    </row>
    <row r="16" spans="2:14" ht="15.75" customHeight="1" x14ac:dyDescent="0.15">
      <c r="B16" s="116"/>
      <c r="C16" s="112" t="s">
        <v>6</v>
      </c>
      <c r="D16" s="16">
        <v>36</v>
      </c>
      <c r="E16" s="27">
        <v>4</v>
      </c>
      <c r="F16" s="28">
        <v>2</v>
      </c>
      <c r="G16" s="28">
        <v>19</v>
      </c>
      <c r="H16" s="28">
        <v>6</v>
      </c>
      <c r="I16" s="28">
        <v>0</v>
      </c>
      <c r="J16" s="28">
        <v>5</v>
      </c>
      <c r="K16" s="3"/>
      <c r="L16" s="3"/>
      <c r="M16" s="3"/>
      <c r="N16" s="3"/>
    </row>
    <row r="17" spans="2:14" ht="15.75" customHeight="1" x14ac:dyDescent="0.15">
      <c r="B17" s="116"/>
      <c r="C17" s="114" t="s">
        <v>0</v>
      </c>
      <c r="D17" s="33">
        <v>100</v>
      </c>
      <c r="E17" s="34">
        <v>11.1</v>
      </c>
      <c r="F17" s="35">
        <v>5.6</v>
      </c>
      <c r="G17" s="35">
        <v>52.8</v>
      </c>
      <c r="H17" s="35">
        <v>16.7</v>
      </c>
      <c r="I17" s="35">
        <v>0</v>
      </c>
      <c r="J17" s="35">
        <v>13.9</v>
      </c>
      <c r="K17" s="3"/>
      <c r="L17" s="3"/>
      <c r="M17" s="3"/>
      <c r="N17" s="3"/>
    </row>
    <row r="18" spans="2:14" ht="15.75" customHeight="1" x14ac:dyDescent="0.15">
      <c r="B18" s="116"/>
      <c r="C18" s="112" t="s">
        <v>7</v>
      </c>
      <c r="D18" s="16">
        <v>57</v>
      </c>
      <c r="E18" s="27">
        <v>5</v>
      </c>
      <c r="F18" s="28">
        <v>4</v>
      </c>
      <c r="G18" s="28">
        <v>33</v>
      </c>
      <c r="H18" s="28">
        <v>8</v>
      </c>
      <c r="I18" s="28">
        <v>1</v>
      </c>
      <c r="J18" s="28">
        <v>6</v>
      </c>
      <c r="K18" s="3"/>
      <c r="L18" s="3"/>
      <c r="M18" s="3"/>
      <c r="N18" s="3"/>
    </row>
    <row r="19" spans="2:14" ht="15.75" customHeight="1" x14ac:dyDescent="0.15">
      <c r="B19" s="116"/>
      <c r="C19" s="114" t="s">
        <v>0</v>
      </c>
      <c r="D19" s="33">
        <v>100</v>
      </c>
      <c r="E19" s="34">
        <v>8.8000000000000007</v>
      </c>
      <c r="F19" s="35">
        <v>7</v>
      </c>
      <c r="G19" s="35">
        <v>57.9</v>
      </c>
      <c r="H19" s="35">
        <v>14</v>
      </c>
      <c r="I19" s="35">
        <v>1.8</v>
      </c>
      <c r="J19" s="35">
        <v>10.5</v>
      </c>
      <c r="K19" s="3"/>
      <c r="L19" s="3"/>
      <c r="M19" s="3"/>
      <c r="N19" s="3"/>
    </row>
    <row r="20" spans="2:14" ht="15.75" customHeight="1" x14ac:dyDescent="0.15">
      <c r="B20" s="116"/>
      <c r="C20" s="112" t="s">
        <v>8</v>
      </c>
      <c r="D20" s="16">
        <v>86</v>
      </c>
      <c r="E20" s="27">
        <v>21</v>
      </c>
      <c r="F20" s="28">
        <v>7</v>
      </c>
      <c r="G20" s="28">
        <v>42</v>
      </c>
      <c r="H20" s="28">
        <v>6</v>
      </c>
      <c r="I20" s="28">
        <v>4</v>
      </c>
      <c r="J20" s="28">
        <v>6</v>
      </c>
      <c r="K20" s="3"/>
      <c r="L20" s="3"/>
      <c r="M20" s="3"/>
      <c r="N20" s="3"/>
    </row>
    <row r="21" spans="2:14" ht="15.75" customHeight="1" x14ac:dyDescent="0.15">
      <c r="B21" s="116"/>
      <c r="C21" s="114" t="s">
        <v>0</v>
      </c>
      <c r="D21" s="33">
        <v>100</v>
      </c>
      <c r="E21" s="34">
        <v>24.4</v>
      </c>
      <c r="F21" s="35">
        <v>8.1</v>
      </c>
      <c r="G21" s="35">
        <v>48.8</v>
      </c>
      <c r="H21" s="35">
        <v>7</v>
      </c>
      <c r="I21" s="35">
        <v>4.7</v>
      </c>
      <c r="J21" s="35">
        <v>7</v>
      </c>
      <c r="K21" s="3"/>
      <c r="L21" s="3"/>
      <c r="M21" s="3"/>
      <c r="N21" s="3"/>
    </row>
    <row r="22" spans="2:14" ht="15.75" customHeight="1" x14ac:dyDescent="0.15">
      <c r="B22" s="116"/>
      <c r="C22" s="112" t="s">
        <v>9</v>
      </c>
      <c r="D22" s="16">
        <v>144</v>
      </c>
      <c r="E22" s="27">
        <v>33</v>
      </c>
      <c r="F22" s="28">
        <v>11</v>
      </c>
      <c r="G22" s="28">
        <v>79</v>
      </c>
      <c r="H22" s="28">
        <v>9</v>
      </c>
      <c r="I22" s="28">
        <v>1</v>
      </c>
      <c r="J22" s="28">
        <v>11</v>
      </c>
      <c r="K22" s="3"/>
      <c r="L22" s="3"/>
      <c r="M22" s="3"/>
      <c r="N22" s="3"/>
    </row>
    <row r="23" spans="2:14" ht="15.75" customHeight="1" x14ac:dyDescent="0.15">
      <c r="B23" s="118"/>
      <c r="C23" s="113" t="s">
        <v>0</v>
      </c>
      <c r="D23" s="18">
        <v>100</v>
      </c>
      <c r="E23" s="8">
        <v>22.9</v>
      </c>
      <c r="F23" s="11">
        <v>7.6</v>
      </c>
      <c r="G23" s="11">
        <v>54.9</v>
      </c>
      <c r="H23" s="11">
        <v>6.3</v>
      </c>
      <c r="I23" s="11">
        <v>0.7</v>
      </c>
      <c r="J23" s="11">
        <v>7.6</v>
      </c>
      <c r="K23" s="3"/>
      <c r="L23" s="3"/>
      <c r="M23" s="3"/>
      <c r="N23" s="3"/>
    </row>
    <row r="24" spans="2:14" ht="15.75" customHeight="1" x14ac:dyDescent="0.15">
      <c r="B24" s="3"/>
      <c r="C24" s="3"/>
      <c r="D24" s="3"/>
      <c r="E24" s="3"/>
      <c r="F24" s="3"/>
      <c r="G24" s="3"/>
      <c r="H24" s="3"/>
      <c r="I24" s="3"/>
      <c r="J24" s="3"/>
      <c r="K24" s="3"/>
      <c r="L24" s="3"/>
      <c r="M24" s="3"/>
      <c r="N24" s="3"/>
    </row>
    <row r="25" spans="2:14" ht="15.75" customHeight="1" x14ac:dyDescent="0.15">
      <c r="B25" s="3"/>
      <c r="C25" s="3"/>
      <c r="D25" s="3"/>
      <c r="E25" s="3"/>
      <c r="F25" s="3"/>
      <c r="G25" s="3"/>
      <c r="H25" s="3"/>
      <c r="I25" s="3"/>
      <c r="J25" s="3"/>
      <c r="K25" s="3"/>
      <c r="L25" s="3"/>
      <c r="M25" s="3"/>
      <c r="N25" s="3"/>
    </row>
    <row r="26" spans="2:14" ht="15.75" customHeight="1" x14ac:dyDescent="0.15">
      <c r="B26" s="3"/>
      <c r="C26" s="3"/>
      <c r="D26" s="3"/>
      <c r="E26" s="3"/>
      <c r="F26" s="3"/>
      <c r="G26" s="3"/>
      <c r="H26" s="3"/>
      <c r="I26" s="3"/>
      <c r="J26" s="3"/>
      <c r="K26" s="3"/>
      <c r="L26" s="3"/>
      <c r="M26" s="3"/>
      <c r="N26" s="3"/>
    </row>
    <row r="27" spans="2:14" ht="15.75" customHeight="1" x14ac:dyDescent="0.15">
      <c r="B27" s="3"/>
      <c r="C27" s="3"/>
      <c r="D27" s="3"/>
      <c r="E27" s="3"/>
      <c r="F27" s="3"/>
      <c r="G27" s="3"/>
      <c r="H27" s="3"/>
      <c r="I27" s="3"/>
      <c r="J27" s="3"/>
      <c r="K27" s="3"/>
      <c r="L27" s="3"/>
      <c r="M27" s="3"/>
      <c r="N27" s="3"/>
    </row>
  </sheetData>
  <mergeCells count="10">
    <mergeCell ref="B8:C9"/>
    <mergeCell ref="C22:C23"/>
    <mergeCell ref="C20:C21"/>
    <mergeCell ref="C18:C19"/>
    <mergeCell ref="C16:C17"/>
    <mergeCell ref="C14:C15"/>
    <mergeCell ref="C12:C13"/>
    <mergeCell ref="C10:C11"/>
    <mergeCell ref="B10:B13"/>
    <mergeCell ref="B14:B23"/>
  </mergeCells>
  <phoneticPr fontId="2"/>
  <conditionalFormatting sqref="E9:J9">
    <cfRule type="top10" dxfId="2204" priority="2414" rank="1"/>
  </conditionalFormatting>
  <conditionalFormatting sqref="E11:J11">
    <cfRule type="top10" dxfId="2203" priority="2415" rank="1"/>
  </conditionalFormatting>
  <conditionalFormatting sqref="E13:J13">
    <cfRule type="top10" dxfId="2202" priority="2416" rank="1"/>
  </conditionalFormatting>
  <conditionalFormatting sqref="E15:J15">
    <cfRule type="top10" dxfId="2201" priority="2417" rank="1"/>
  </conditionalFormatting>
  <conditionalFormatting sqref="E17:J17">
    <cfRule type="top10" dxfId="2200" priority="2418" rank="1"/>
  </conditionalFormatting>
  <conditionalFormatting sqref="E19:J19">
    <cfRule type="top10" dxfId="2199" priority="2419" rank="1"/>
  </conditionalFormatting>
  <conditionalFormatting sqref="E21:J21">
    <cfRule type="top10" dxfId="2198" priority="2420" rank="1"/>
  </conditionalFormatting>
  <conditionalFormatting sqref="E23:J23">
    <cfRule type="top10" dxfId="2197" priority="2421" rank="1"/>
  </conditionalFormatting>
  <pageMargins left="0.7" right="0.7" top="0.75" bottom="0.75" header="0.3" footer="0.3"/>
  <pageSetup paperSize="9" orientation="landscape" r:id="rId1"/>
  <headerFoot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20" ht="15.75" customHeight="1" x14ac:dyDescent="0.15">
      <c r="B2" s="1" t="s">
        <v>49</v>
      </c>
    </row>
    <row r="3" spans="2:20" ht="15.75" customHeight="1" x14ac:dyDescent="0.15">
      <c r="B3" s="1" t="s">
        <v>50</v>
      </c>
    </row>
    <row r="4" spans="2:20" ht="15.75" customHeight="1" x14ac:dyDescent="0.15">
      <c r="B4" s="3" t="s">
        <v>409</v>
      </c>
      <c r="C4" s="3"/>
      <c r="D4" s="3"/>
      <c r="E4" s="3"/>
      <c r="F4" s="3"/>
      <c r="G4" s="3"/>
      <c r="H4" s="3"/>
      <c r="I4" s="3"/>
      <c r="J4" s="3"/>
      <c r="K4" s="3"/>
      <c r="L4" s="3"/>
      <c r="M4" s="3"/>
      <c r="N4" s="3"/>
      <c r="O4" s="3"/>
      <c r="P4" s="3"/>
      <c r="Q4" s="3"/>
      <c r="R4" s="3"/>
      <c r="S4" s="3"/>
      <c r="T4" s="3"/>
    </row>
    <row r="5" spans="2:20" ht="15.75" customHeight="1" x14ac:dyDescent="0.15">
      <c r="B5" s="3" t="s">
        <v>51</v>
      </c>
      <c r="C5" s="3"/>
      <c r="D5" s="3"/>
      <c r="E5" s="3"/>
      <c r="F5" s="3"/>
      <c r="G5" s="3"/>
      <c r="H5" s="3"/>
      <c r="I5" s="3"/>
      <c r="J5" s="3"/>
      <c r="K5" s="3"/>
      <c r="L5" s="3"/>
      <c r="M5" s="3"/>
      <c r="N5" s="3"/>
      <c r="O5" s="3"/>
      <c r="P5" s="3"/>
      <c r="Q5" s="3"/>
      <c r="R5" s="3"/>
      <c r="S5" s="3"/>
      <c r="T5" s="3"/>
    </row>
    <row r="6" spans="2:20" ht="4.5" customHeight="1" x14ac:dyDescent="0.15">
      <c r="B6" s="12"/>
      <c r="C6" s="14"/>
      <c r="D6" s="15"/>
      <c r="E6" s="6"/>
      <c r="F6" s="13"/>
      <c r="G6" s="13"/>
      <c r="H6" s="13"/>
      <c r="I6" s="13"/>
      <c r="J6" s="13"/>
      <c r="K6" s="13"/>
      <c r="L6" s="13"/>
      <c r="M6" s="13"/>
      <c r="N6" s="3"/>
      <c r="O6" s="3"/>
      <c r="P6" s="3"/>
      <c r="Q6" s="3"/>
      <c r="R6" s="3"/>
      <c r="S6" s="3"/>
      <c r="T6" s="3"/>
    </row>
    <row r="7" spans="2:20" s="2" customFormat="1" ht="118.5" customHeight="1" thickBot="1" x14ac:dyDescent="0.2">
      <c r="B7" s="9"/>
      <c r="C7" s="5" t="s">
        <v>48</v>
      </c>
      <c r="D7" s="19" t="s">
        <v>52</v>
      </c>
      <c r="E7" s="22" t="s">
        <v>319</v>
      </c>
      <c r="F7" s="23" t="s">
        <v>332</v>
      </c>
      <c r="G7" s="23" t="s">
        <v>333</v>
      </c>
      <c r="H7" s="23" t="s">
        <v>334</v>
      </c>
      <c r="I7" s="23" t="s">
        <v>335</v>
      </c>
      <c r="J7" s="23" t="s">
        <v>336</v>
      </c>
      <c r="K7" s="23" t="s">
        <v>337</v>
      </c>
      <c r="L7" s="23" t="s">
        <v>331</v>
      </c>
      <c r="M7" s="23" t="s">
        <v>53</v>
      </c>
      <c r="N7" s="4"/>
      <c r="O7" s="4"/>
      <c r="P7" s="4"/>
      <c r="Q7" s="4"/>
      <c r="R7" s="4"/>
      <c r="S7" s="4"/>
      <c r="T7" s="4"/>
    </row>
    <row r="8" spans="2:20" ht="15.75" customHeight="1" thickTop="1" x14ac:dyDescent="0.15">
      <c r="B8" s="108" t="s">
        <v>54</v>
      </c>
      <c r="C8" s="109"/>
      <c r="D8" s="16">
        <v>745</v>
      </c>
      <c r="E8" s="7">
        <v>17</v>
      </c>
      <c r="F8" s="10">
        <v>176</v>
      </c>
      <c r="G8" s="10">
        <v>27</v>
      </c>
      <c r="H8" s="10">
        <v>17</v>
      </c>
      <c r="I8" s="10">
        <v>4</v>
      </c>
      <c r="J8" s="10">
        <v>184</v>
      </c>
      <c r="K8" s="10">
        <v>39</v>
      </c>
      <c r="L8" s="10">
        <v>131</v>
      </c>
      <c r="M8" s="10">
        <v>150</v>
      </c>
      <c r="N8" s="3"/>
      <c r="O8" s="3"/>
      <c r="P8" s="3"/>
      <c r="Q8" s="3"/>
      <c r="R8" s="3"/>
      <c r="S8" s="3"/>
      <c r="T8" s="3"/>
    </row>
    <row r="9" spans="2:20" ht="15.75" customHeight="1" x14ac:dyDescent="0.15">
      <c r="B9" s="110"/>
      <c r="C9" s="111"/>
      <c r="D9" s="18">
        <v>100</v>
      </c>
      <c r="E9" s="8">
        <v>2.2999999999999998</v>
      </c>
      <c r="F9" s="11">
        <v>23.6</v>
      </c>
      <c r="G9" s="11">
        <v>3.6</v>
      </c>
      <c r="H9" s="11">
        <v>2.2999999999999998</v>
      </c>
      <c r="I9" s="11">
        <v>0.5</v>
      </c>
      <c r="J9" s="11">
        <v>24.7</v>
      </c>
      <c r="K9" s="11">
        <v>5.2</v>
      </c>
      <c r="L9" s="11">
        <v>17.600000000000001</v>
      </c>
      <c r="M9" s="11">
        <v>20.100000000000001</v>
      </c>
      <c r="N9" s="3"/>
      <c r="O9" s="3"/>
      <c r="P9" s="3"/>
      <c r="Q9" s="3"/>
      <c r="R9" s="3"/>
      <c r="S9" s="3"/>
      <c r="T9" s="3"/>
    </row>
    <row r="10" spans="2:20" ht="15.75" customHeight="1" x14ac:dyDescent="0.15">
      <c r="B10" s="116" t="s">
        <v>46</v>
      </c>
      <c r="C10" s="115" t="s">
        <v>2</v>
      </c>
      <c r="D10" s="17">
        <v>245</v>
      </c>
      <c r="E10" s="7">
        <v>6</v>
      </c>
      <c r="F10" s="10">
        <v>46</v>
      </c>
      <c r="G10" s="10">
        <v>6</v>
      </c>
      <c r="H10" s="10">
        <v>10</v>
      </c>
      <c r="I10" s="10">
        <v>1</v>
      </c>
      <c r="J10" s="10">
        <v>67</v>
      </c>
      <c r="K10" s="10">
        <v>19</v>
      </c>
      <c r="L10" s="10">
        <v>47</v>
      </c>
      <c r="M10" s="10">
        <v>43</v>
      </c>
      <c r="N10" s="3"/>
      <c r="O10" s="3"/>
      <c r="P10" s="3"/>
      <c r="Q10" s="3"/>
      <c r="R10" s="3"/>
      <c r="S10" s="3"/>
      <c r="T10" s="3"/>
    </row>
    <row r="11" spans="2:20" ht="15.75" customHeight="1" x14ac:dyDescent="0.15">
      <c r="B11" s="116"/>
      <c r="C11" s="114" t="s">
        <v>0</v>
      </c>
      <c r="D11" s="33">
        <v>100</v>
      </c>
      <c r="E11" s="34">
        <v>2.4</v>
      </c>
      <c r="F11" s="35">
        <v>18.8</v>
      </c>
      <c r="G11" s="35">
        <v>2.4</v>
      </c>
      <c r="H11" s="35">
        <v>4.0999999999999996</v>
      </c>
      <c r="I11" s="35">
        <v>0.4</v>
      </c>
      <c r="J11" s="35">
        <v>27.3</v>
      </c>
      <c r="K11" s="35">
        <v>7.8</v>
      </c>
      <c r="L11" s="35">
        <v>19.2</v>
      </c>
      <c r="M11" s="35">
        <v>17.600000000000001</v>
      </c>
      <c r="N11" s="3"/>
      <c r="O11" s="3"/>
      <c r="P11" s="3"/>
      <c r="Q11" s="3"/>
      <c r="R11" s="3"/>
      <c r="S11" s="3"/>
      <c r="T11" s="3"/>
    </row>
    <row r="12" spans="2:20" ht="15.75" customHeight="1" x14ac:dyDescent="0.15">
      <c r="B12" s="116"/>
      <c r="C12" s="112" t="s">
        <v>3</v>
      </c>
      <c r="D12" s="16">
        <v>491</v>
      </c>
      <c r="E12" s="27">
        <v>11</v>
      </c>
      <c r="F12" s="28">
        <v>127</v>
      </c>
      <c r="G12" s="28">
        <v>21</v>
      </c>
      <c r="H12" s="28">
        <v>7</v>
      </c>
      <c r="I12" s="28">
        <v>3</v>
      </c>
      <c r="J12" s="28">
        <v>116</v>
      </c>
      <c r="K12" s="28">
        <v>20</v>
      </c>
      <c r="L12" s="28">
        <v>82</v>
      </c>
      <c r="M12" s="28">
        <v>104</v>
      </c>
      <c r="N12" s="3"/>
      <c r="O12" s="3"/>
      <c r="P12" s="3"/>
      <c r="Q12" s="3"/>
      <c r="R12" s="3"/>
      <c r="S12" s="3"/>
      <c r="T12" s="3"/>
    </row>
    <row r="13" spans="2:20" ht="15.75" customHeight="1" x14ac:dyDescent="0.15">
      <c r="B13" s="116"/>
      <c r="C13" s="113" t="s">
        <v>0</v>
      </c>
      <c r="D13" s="18">
        <v>100</v>
      </c>
      <c r="E13" s="8">
        <v>2.2000000000000002</v>
      </c>
      <c r="F13" s="11">
        <v>25.9</v>
      </c>
      <c r="G13" s="11">
        <v>4.3</v>
      </c>
      <c r="H13" s="11">
        <v>1.4</v>
      </c>
      <c r="I13" s="11">
        <v>0.6</v>
      </c>
      <c r="J13" s="11">
        <v>23.6</v>
      </c>
      <c r="K13" s="11">
        <v>4.0999999999999996</v>
      </c>
      <c r="L13" s="11">
        <v>16.7</v>
      </c>
      <c r="M13" s="11">
        <v>21.2</v>
      </c>
      <c r="N13" s="3"/>
      <c r="O13" s="3"/>
      <c r="P13" s="3"/>
      <c r="Q13" s="3"/>
      <c r="R13" s="3"/>
      <c r="S13" s="3"/>
      <c r="T13" s="3"/>
    </row>
    <row r="14" spans="2:20" ht="15.75" customHeight="1" x14ac:dyDescent="0.15">
      <c r="B14" s="117" t="s">
        <v>47</v>
      </c>
      <c r="C14" s="112" t="s">
        <v>5</v>
      </c>
      <c r="D14" s="17">
        <v>59</v>
      </c>
      <c r="E14" s="7">
        <v>1</v>
      </c>
      <c r="F14" s="10">
        <v>9</v>
      </c>
      <c r="G14" s="10">
        <v>0</v>
      </c>
      <c r="H14" s="10">
        <v>6</v>
      </c>
      <c r="I14" s="10">
        <v>1</v>
      </c>
      <c r="J14" s="10">
        <v>16</v>
      </c>
      <c r="K14" s="10">
        <v>6</v>
      </c>
      <c r="L14" s="10">
        <v>14</v>
      </c>
      <c r="M14" s="10">
        <v>6</v>
      </c>
      <c r="N14" s="3"/>
      <c r="O14" s="3"/>
      <c r="P14" s="3"/>
      <c r="Q14" s="3"/>
      <c r="R14" s="3"/>
      <c r="S14" s="3"/>
      <c r="T14" s="3"/>
    </row>
    <row r="15" spans="2:20" ht="15.75" customHeight="1" x14ac:dyDescent="0.15">
      <c r="B15" s="116"/>
      <c r="C15" s="114" t="s">
        <v>0</v>
      </c>
      <c r="D15" s="33">
        <v>100</v>
      </c>
      <c r="E15" s="34">
        <v>1.7</v>
      </c>
      <c r="F15" s="35">
        <v>15.3</v>
      </c>
      <c r="G15" s="35">
        <v>0</v>
      </c>
      <c r="H15" s="35">
        <v>10.199999999999999</v>
      </c>
      <c r="I15" s="35">
        <v>1.7</v>
      </c>
      <c r="J15" s="35">
        <v>27.1</v>
      </c>
      <c r="K15" s="35">
        <v>10.199999999999999</v>
      </c>
      <c r="L15" s="35">
        <v>23.7</v>
      </c>
      <c r="M15" s="35">
        <v>10.199999999999999</v>
      </c>
      <c r="N15" s="3"/>
      <c r="O15" s="3"/>
      <c r="P15" s="3"/>
      <c r="Q15" s="3"/>
      <c r="R15" s="3"/>
      <c r="S15" s="3"/>
      <c r="T15" s="3"/>
    </row>
    <row r="16" spans="2:20" ht="15.75" customHeight="1" x14ac:dyDescent="0.15">
      <c r="B16" s="116"/>
      <c r="C16" s="112" t="s">
        <v>6</v>
      </c>
      <c r="D16" s="16">
        <v>70</v>
      </c>
      <c r="E16" s="27">
        <v>0</v>
      </c>
      <c r="F16" s="28">
        <v>8</v>
      </c>
      <c r="G16" s="28">
        <v>3</v>
      </c>
      <c r="H16" s="28">
        <v>3</v>
      </c>
      <c r="I16" s="28">
        <v>0</v>
      </c>
      <c r="J16" s="28">
        <v>24</v>
      </c>
      <c r="K16" s="28">
        <v>8</v>
      </c>
      <c r="L16" s="28">
        <v>13</v>
      </c>
      <c r="M16" s="28">
        <v>11</v>
      </c>
      <c r="N16" s="3"/>
      <c r="O16" s="3"/>
      <c r="P16" s="3"/>
      <c r="Q16" s="3"/>
      <c r="R16" s="3"/>
      <c r="S16" s="3"/>
      <c r="T16" s="3"/>
    </row>
    <row r="17" spans="2:20" ht="15.75" customHeight="1" x14ac:dyDescent="0.15">
      <c r="B17" s="116"/>
      <c r="C17" s="114" t="s">
        <v>0</v>
      </c>
      <c r="D17" s="33">
        <v>100</v>
      </c>
      <c r="E17" s="34">
        <v>0</v>
      </c>
      <c r="F17" s="35">
        <v>11.4</v>
      </c>
      <c r="G17" s="35">
        <v>4.3</v>
      </c>
      <c r="H17" s="35">
        <v>4.3</v>
      </c>
      <c r="I17" s="35">
        <v>0</v>
      </c>
      <c r="J17" s="35">
        <v>34.299999999999997</v>
      </c>
      <c r="K17" s="35">
        <v>11.4</v>
      </c>
      <c r="L17" s="35">
        <v>18.600000000000001</v>
      </c>
      <c r="M17" s="35">
        <v>15.7</v>
      </c>
      <c r="N17" s="3"/>
      <c r="O17" s="3"/>
      <c r="P17" s="3"/>
      <c r="Q17" s="3"/>
      <c r="R17" s="3"/>
      <c r="S17" s="3"/>
      <c r="T17" s="3"/>
    </row>
    <row r="18" spans="2:20" ht="15.75" customHeight="1" x14ac:dyDescent="0.15">
      <c r="B18" s="116"/>
      <c r="C18" s="112" t="s">
        <v>7</v>
      </c>
      <c r="D18" s="16">
        <v>123</v>
      </c>
      <c r="E18" s="27">
        <v>1</v>
      </c>
      <c r="F18" s="28">
        <v>20</v>
      </c>
      <c r="G18" s="28">
        <v>5</v>
      </c>
      <c r="H18" s="28">
        <v>3</v>
      </c>
      <c r="I18" s="28">
        <v>1</v>
      </c>
      <c r="J18" s="28">
        <v>32</v>
      </c>
      <c r="K18" s="28">
        <v>9</v>
      </c>
      <c r="L18" s="28">
        <v>30</v>
      </c>
      <c r="M18" s="28">
        <v>22</v>
      </c>
      <c r="N18" s="3"/>
      <c r="O18" s="3"/>
      <c r="P18" s="3"/>
      <c r="Q18" s="3"/>
      <c r="R18" s="3"/>
      <c r="S18" s="3"/>
      <c r="T18" s="3"/>
    </row>
    <row r="19" spans="2:20" ht="15.75" customHeight="1" x14ac:dyDescent="0.15">
      <c r="B19" s="116"/>
      <c r="C19" s="114" t="s">
        <v>0</v>
      </c>
      <c r="D19" s="33">
        <v>100</v>
      </c>
      <c r="E19" s="34">
        <v>0.8</v>
      </c>
      <c r="F19" s="35">
        <v>16.3</v>
      </c>
      <c r="G19" s="35">
        <v>4.0999999999999996</v>
      </c>
      <c r="H19" s="35">
        <v>2.4</v>
      </c>
      <c r="I19" s="35">
        <v>0.8</v>
      </c>
      <c r="J19" s="35">
        <v>26</v>
      </c>
      <c r="K19" s="35">
        <v>7.3</v>
      </c>
      <c r="L19" s="35">
        <v>24.4</v>
      </c>
      <c r="M19" s="35">
        <v>17.899999999999999</v>
      </c>
      <c r="N19" s="3"/>
      <c r="O19" s="3"/>
      <c r="P19" s="3"/>
      <c r="Q19" s="3"/>
      <c r="R19" s="3"/>
      <c r="S19" s="3"/>
      <c r="T19" s="3"/>
    </row>
    <row r="20" spans="2:20" ht="15.75" customHeight="1" x14ac:dyDescent="0.15">
      <c r="B20" s="116"/>
      <c r="C20" s="112" t="s">
        <v>8</v>
      </c>
      <c r="D20" s="16">
        <v>195</v>
      </c>
      <c r="E20" s="27">
        <v>6</v>
      </c>
      <c r="F20" s="28">
        <v>53</v>
      </c>
      <c r="G20" s="28">
        <v>6</v>
      </c>
      <c r="H20" s="28">
        <v>2</v>
      </c>
      <c r="I20" s="28">
        <v>2</v>
      </c>
      <c r="J20" s="28">
        <v>53</v>
      </c>
      <c r="K20" s="28">
        <v>10</v>
      </c>
      <c r="L20" s="28">
        <v>26</v>
      </c>
      <c r="M20" s="28">
        <v>37</v>
      </c>
      <c r="N20" s="3"/>
      <c r="O20" s="3"/>
      <c r="P20" s="3"/>
      <c r="Q20" s="3"/>
      <c r="R20" s="3"/>
      <c r="S20" s="3"/>
      <c r="T20" s="3"/>
    </row>
    <row r="21" spans="2:20" ht="15.75" customHeight="1" x14ac:dyDescent="0.15">
      <c r="B21" s="116"/>
      <c r="C21" s="114" t="s">
        <v>0</v>
      </c>
      <c r="D21" s="33">
        <v>100</v>
      </c>
      <c r="E21" s="34">
        <v>3.1</v>
      </c>
      <c r="F21" s="35">
        <v>27.2</v>
      </c>
      <c r="G21" s="35">
        <v>3.1</v>
      </c>
      <c r="H21" s="35">
        <v>1</v>
      </c>
      <c r="I21" s="35">
        <v>1</v>
      </c>
      <c r="J21" s="35">
        <v>27.2</v>
      </c>
      <c r="K21" s="35">
        <v>5.0999999999999996</v>
      </c>
      <c r="L21" s="35">
        <v>13.3</v>
      </c>
      <c r="M21" s="35">
        <v>19</v>
      </c>
      <c r="N21" s="3"/>
      <c r="O21" s="3"/>
      <c r="P21" s="3"/>
      <c r="Q21" s="3"/>
      <c r="R21" s="3"/>
      <c r="S21" s="3"/>
      <c r="T21" s="3"/>
    </row>
    <row r="22" spans="2:20" ht="15.75" customHeight="1" x14ac:dyDescent="0.15">
      <c r="B22" s="116"/>
      <c r="C22" s="112" t="s">
        <v>9</v>
      </c>
      <c r="D22" s="16">
        <v>287</v>
      </c>
      <c r="E22" s="27">
        <v>9</v>
      </c>
      <c r="F22" s="28">
        <v>83</v>
      </c>
      <c r="G22" s="28">
        <v>12</v>
      </c>
      <c r="H22" s="28">
        <v>3</v>
      </c>
      <c r="I22" s="28">
        <v>0</v>
      </c>
      <c r="J22" s="28">
        <v>58</v>
      </c>
      <c r="K22" s="28">
        <v>6</v>
      </c>
      <c r="L22" s="28">
        <v>46</v>
      </c>
      <c r="M22" s="28">
        <v>70</v>
      </c>
      <c r="N22" s="3"/>
      <c r="O22" s="3"/>
      <c r="P22" s="3"/>
      <c r="Q22" s="3"/>
      <c r="R22" s="3"/>
      <c r="S22" s="3"/>
      <c r="T22" s="3"/>
    </row>
    <row r="23" spans="2:20" ht="15.75" customHeight="1" x14ac:dyDescent="0.15">
      <c r="B23" s="118"/>
      <c r="C23" s="113" t="s">
        <v>0</v>
      </c>
      <c r="D23" s="18">
        <v>100</v>
      </c>
      <c r="E23" s="8">
        <v>3.1</v>
      </c>
      <c r="F23" s="11">
        <v>28.9</v>
      </c>
      <c r="G23" s="11">
        <v>4.2</v>
      </c>
      <c r="H23" s="11">
        <v>1</v>
      </c>
      <c r="I23" s="11">
        <v>0</v>
      </c>
      <c r="J23" s="11">
        <v>20.2</v>
      </c>
      <c r="K23" s="11">
        <v>2.1</v>
      </c>
      <c r="L23" s="11">
        <v>16</v>
      </c>
      <c r="M23" s="11">
        <v>24.4</v>
      </c>
      <c r="N23" s="3"/>
      <c r="O23" s="3"/>
      <c r="P23" s="3"/>
      <c r="Q23" s="3"/>
      <c r="R23" s="3"/>
      <c r="S23" s="3"/>
      <c r="T23" s="3"/>
    </row>
    <row r="24" spans="2:20" ht="15.75" customHeight="1" x14ac:dyDescent="0.15">
      <c r="B24" s="3"/>
      <c r="C24" s="3"/>
      <c r="D24" s="3"/>
      <c r="E24" s="3"/>
      <c r="F24" s="3"/>
      <c r="G24" s="3"/>
      <c r="H24" s="3"/>
      <c r="I24" s="3"/>
      <c r="J24" s="3"/>
      <c r="K24" s="3"/>
      <c r="L24" s="3"/>
      <c r="M24" s="3"/>
      <c r="N24" s="3"/>
      <c r="O24" s="3"/>
      <c r="P24" s="3"/>
      <c r="Q24" s="3"/>
      <c r="R24" s="3"/>
      <c r="S24" s="3"/>
      <c r="T24" s="3"/>
    </row>
    <row r="25" spans="2:20" ht="15.75" customHeight="1" x14ac:dyDescent="0.15">
      <c r="B25" s="3"/>
      <c r="C25" s="3"/>
      <c r="D25" s="3"/>
      <c r="E25" s="3"/>
      <c r="F25" s="3"/>
      <c r="G25" s="3"/>
      <c r="H25" s="3"/>
      <c r="I25" s="3"/>
      <c r="J25" s="3"/>
      <c r="K25" s="3"/>
      <c r="L25" s="3"/>
      <c r="M25" s="3"/>
      <c r="N25" s="3"/>
      <c r="O25" s="3"/>
      <c r="P25" s="3"/>
      <c r="Q25" s="3"/>
      <c r="R25" s="3"/>
      <c r="S25" s="3"/>
      <c r="T25" s="3"/>
    </row>
    <row r="26" spans="2:20" ht="15.75" customHeight="1" x14ac:dyDescent="0.15">
      <c r="B26" s="3"/>
      <c r="C26" s="3"/>
      <c r="D26" s="3"/>
      <c r="E26" s="3"/>
      <c r="F26" s="3"/>
      <c r="G26" s="3"/>
      <c r="H26" s="3"/>
      <c r="I26" s="3"/>
      <c r="J26" s="3"/>
      <c r="K26" s="3"/>
      <c r="L26" s="3"/>
      <c r="M26" s="3"/>
      <c r="N26" s="3"/>
      <c r="O26" s="3"/>
      <c r="P26" s="3"/>
      <c r="Q26" s="3"/>
      <c r="R26" s="3"/>
      <c r="S26" s="3"/>
      <c r="T26" s="3"/>
    </row>
    <row r="27" spans="2:20" ht="15.75" customHeight="1" x14ac:dyDescent="0.15">
      <c r="B27" s="3"/>
      <c r="C27" s="3"/>
      <c r="D27" s="3"/>
      <c r="E27" s="3"/>
      <c r="F27" s="3"/>
      <c r="G27" s="3"/>
      <c r="H27" s="3"/>
      <c r="I27" s="3"/>
      <c r="J27" s="3"/>
      <c r="K27" s="3"/>
      <c r="L27" s="3"/>
      <c r="M27" s="3"/>
      <c r="N27" s="3"/>
      <c r="O27" s="3"/>
      <c r="P27" s="3"/>
      <c r="Q27" s="3"/>
      <c r="R27" s="3"/>
      <c r="S27" s="3"/>
      <c r="T27" s="3"/>
    </row>
  </sheetData>
  <mergeCells count="10">
    <mergeCell ref="B8:C9"/>
    <mergeCell ref="C22:C23"/>
    <mergeCell ref="C20:C21"/>
    <mergeCell ref="C18:C19"/>
    <mergeCell ref="C16:C17"/>
    <mergeCell ref="C14:C15"/>
    <mergeCell ref="C12:C13"/>
    <mergeCell ref="C10:C11"/>
    <mergeCell ref="B10:B13"/>
    <mergeCell ref="B14:B23"/>
  </mergeCells>
  <phoneticPr fontId="2"/>
  <conditionalFormatting sqref="E9:M9">
    <cfRule type="top10" dxfId="2196" priority="2422" rank="1"/>
  </conditionalFormatting>
  <conditionalFormatting sqref="E11:M11">
    <cfRule type="top10" dxfId="2195" priority="2423" rank="1"/>
  </conditionalFormatting>
  <conditionalFormatting sqref="E13:M13">
    <cfRule type="top10" dxfId="2194" priority="2424" rank="1"/>
  </conditionalFormatting>
  <conditionalFormatting sqref="E15:M15">
    <cfRule type="top10" dxfId="2193" priority="2425" rank="1"/>
  </conditionalFormatting>
  <conditionalFormatting sqref="E17:M17">
    <cfRule type="top10" dxfId="2192" priority="2426" rank="1"/>
  </conditionalFormatting>
  <conditionalFormatting sqref="E19:M19">
    <cfRule type="top10" dxfId="2191" priority="2427" rank="1"/>
  </conditionalFormatting>
  <conditionalFormatting sqref="E21:M21">
    <cfRule type="top10" dxfId="2190" priority="2428" rank="1"/>
  </conditionalFormatting>
  <conditionalFormatting sqref="E23:M23">
    <cfRule type="top10" dxfId="2189" priority="2429" rank="1"/>
  </conditionalFormatting>
  <pageMargins left="0.7" right="0.7" top="0.75" bottom="0.75" header="0.3" footer="0.3"/>
  <pageSetup paperSize="9" orientation="landscape" r:id="rId1"/>
  <headerFoot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22" ht="15.75" customHeight="1" x14ac:dyDescent="0.15">
      <c r="B2" s="1" t="s">
        <v>49</v>
      </c>
    </row>
    <row r="3" spans="2:22" ht="15.75" customHeight="1" x14ac:dyDescent="0.15">
      <c r="B3" s="1" t="s">
        <v>50</v>
      </c>
    </row>
    <row r="4" spans="2:22" ht="15.75" customHeight="1" x14ac:dyDescent="0.15">
      <c r="B4" s="3" t="s">
        <v>410</v>
      </c>
      <c r="C4" s="3"/>
      <c r="D4" s="3"/>
      <c r="E4" s="3"/>
      <c r="F4" s="3"/>
      <c r="G4" s="3"/>
      <c r="H4" s="3"/>
      <c r="I4" s="3"/>
      <c r="J4" s="3"/>
      <c r="K4" s="3"/>
      <c r="L4" s="3"/>
      <c r="M4" s="3"/>
      <c r="N4" s="3"/>
      <c r="O4" s="3"/>
      <c r="P4" s="3"/>
      <c r="Q4" s="3"/>
      <c r="R4" s="3"/>
      <c r="S4" s="3"/>
      <c r="T4" s="3"/>
      <c r="U4" s="3"/>
      <c r="V4" s="3"/>
    </row>
    <row r="5" spans="2:22" ht="15.75" customHeight="1" x14ac:dyDescent="0.15">
      <c r="B5" s="3" t="s">
        <v>51</v>
      </c>
      <c r="C5" s="3"/>
      <c r="D5" s="3"/>
      <c r="E5" s="3"/>
      <c r="F5" s="3"/>
      <c r="G5" s="3"/>
      <c r="H5" s="3"/>
      <c r="I5" s="3"/>
      <c r="J5" s="3"/>
      <c r="K5" s="3"/>
      <c r="L5" s="3"/>
      <c r="M5" s="3"/>
      <c r="N5" s="3"/>
      <c r="O5" s="3"/>
      <c r="P5" s="3"/>
      <c r="Q5" s="3"/>
      <c r="R5" s="3"/>
      <c r="S5" s="3"/>
      <c r="T5" s="3"/>
      <c r="U5" s="3"/>
      <c r="V5" s="3"/>
    </row>
    <row r="6" spans="2:22" ht="4.5" customHeight="1" x14ac:dyDescent="0.15">
      <c r="B6" s="12"/>
      <c r="C6" s="14"/>
      <c r="D6" s="15"/>
      <c r="E6" s="6"/>
      <c r="F6" s="13"/>
      <c r="G6" s="13"/>
      <c r="H6" s="13"/>
      <c r="I6" s="13"/>
      <c r="J6" s="13"/>
      <c r="K6" s="13"/>
      <c r="L6" s="13"/>
      <c r="M6" s="13"/>
      <c r="N6" s="13"/>
      <c r="O6" s="3"/>
      <c r="P6" s="3"/>
      <c r="Q6" s="3"/>
      <c r="R6" s="3"/>
      <c r="S6" s="3"/>
      <c r="T6" s="3"/>
      <c r="U6" s="3"/>
      <c r="V6" s="3"/>
    </row>
    <row r="7" spans="2:22" s="2" customFormat="1" ht="118.5" customHeight="1" thickBot="1" x14ac:dyDescent="0.2">
      <c r="B7" s="9"/>
      <c r="C7" s="5" t="s">
        <v>48</v>
      </c>
      <c r="D7" s="19" t="s">
        <v>52</v>
      </c>
      <c r="E7" s="22" t="s">
        <v>325</v>
      </c>
      <c r="F7" s="23" t="s">
        <v>326</v>
      </c>
      <c r="G7" s="23" t="s">
        <v>327</v>
      </c>
      <c r="H7" s="23" t="s">
        <v>328</v>
      </c>
      <c r="I7" s="23" t="s">
        <v>14</v>
      </c>
      <c r="J7" s="23" t="s">
        <v>329</v>
      </c>
      <c r="K7" s="23" t="s">
        <v>330</v>
      </c>
      <c r="L7" s="23" t="s">
        <v>44</v>
      </c>
      <c r="M7" s="23" t="s">
        <v>331</v>
      </c>
      <c r="N7" s="23" t="s">
        <v>541</v>
      </c>
      <c r="O7" s="4"/>
      <c r="P7" s="4"/>
      <c r="Q7" s="4"/>
      <c r="R7" s="4"/>
      <c r="S7" s="4"/>
      <c r="T7" s="4"/>
      <c r="U7" s="4"/>
      <c r="V7" s="4"/>
    </row>
    <row r="8" spans="2:22" ht="15.75" customHeight="1" thickTop="1" x14ac:dyDescent="0.15">
      <c r="B8" s="108" t="s">
        <v>54</v>
      </c>
      <c r="C8" s="109"/>
      <c r="D8" s="16">
        <v>745</v>
      </c>
      <c r="E8" s="7">
        <v>108</v>
      </c>
      <c r="F8" s="10">
        <v>265</v>
      </c>
      <c r="G8" s="10">
        <v>51</v>
      </c>
      <c r="H8" s="10">
        <v>12</v>
      </c>
      <c r="I8" s="10">
        <v>4</v>
      </c>
      <c r="J8" s="10">
        <v>18</v>
      </c>
      <c r="K8" s="10">
        <v>60</v>
      </c>
      <c r="L8" s="10">
        <v>6</v>
      </c>
      <c r="M8" s="10">
        <v>112</v>
      </c>
      <c r="N8" s="10">
        <v>109</v>
      </c>
      <c r="O8" s="3"/>
      <c r="P8" s="3"/>
      <c r="Q8" s="3"/>
      <c r="R8" s="3"/>
      <c r="S8" s="3"/>
      <c r="T8" s="3"/>
      <c r="U8" s="3"/>
      <c r="V8" s="3"/>
    </row>
    <row r="9" spans="2:22" ht="15.75" customHeight="1" x14ac:dyDescent="0.15">
      <c r="B9" s="110"/>
      <c r="C9" s="111"/>
      <c r="D9" s="18">
        <v>100</v>
      </c>
      <c r="E9" s="8">
        <v>14.5</v>
      </c>
      <c r="F9" s="11">
        <v>35.6</v>
      </c>
      <c r="G9" s="11">
        <v>6.8</v>
      </c>
      <c r="H9" s="11">
        <v>1.6</v>
      </c>
      <c r="I9" s="11">
        <v>0.5</v>
      </c>
      <c r="J9" s="11">
        <v>2.4</v>
      </c>
      <c r="K9" s="11">
        <v>8.1</v>
      </c>
      <c r="L9" s="11">
        <v>0.8</v>
      </c>
      <c r="M9" s="11">
        <v>15</v>
      </c>
      <c r="N9" s="11">
        <v>14.6</v>
      </c>
      <c r="O9" s="3"/>
      <c r="P9" s="3"/>
      <c r="Q9" s="3"/>
      <c r="R9" s="3"/>
      <c r="S9" s="3"/>
      <c r="T9" s="3"/>
      <c r="U9" s="3"/>
      <c r="V9" s="3"/>
    </row>
    <row r="10" spans="2:22" ht="15.75" customHeight="1" x14ac:dyDescent="0.15">
      <c r="B10" s="116" t="s">
        <v>46</v>
      </c>
      <c r="C10" s="115" t="s">
        <v>2</v>
      </c>
      <c r="D10" s="17">
        <v>245</v>
      </c>
      <c r="E10" s="7">
        <v>30</v>
      </c>
      <c r="F10" s="10">
        <v>87</v>
      </c>
      <c r="G10" s="10">
        <v>21</v>
      </c>
      <c r="H10" s="10">
        <v>4</v>
      </c>
      <c r="I10" s="10">
        <v>3</v>
      </c>
      <c r="J10" s="10">
        <v>8</v>
      </c>
      <c r="K10" s="10">
        <v>25</v>
      </c>
      <c r="L10" s="10">
        <v>3</v>
      </c>
      <c r="M10" s="10">
        <v>33</v>
      </c>
      <c r="N10" s="10">
        <v>31</v>
      </c>
      <c r="O10" s="3"/>
      <c r="P10" s="3"/>
      <c r="Q10" s="3"/>
      <c r="R10" s="3"/>
      <c r="S10" s="3"/>
      <c r="T10" s="3"/>
      <c r="U10" s="3"/>
      <c r="V10" s="3"/>
    </row>
    <row r="11" spans="2:22" ht="15.75" customHeight="1" x14ac:dyDescent="0.15">
      <c r="B11" s="116"/>
      <c r="C11" s="114" t="s">
        <v>0</v>
      </c>
      <c r="D11" s="33">
        <v>100</v>
      </c>
      <c r="E11" s="34">
        <v>12.2</v>
      </c>
      <c r="F11" s="35">
        <v>35.5</v>
      </c>
      <c r="G11" s="35">
        <v>8.6</v>
      </c>
      <c r="H11" s="35">
        <v>1.6</v>
      </c>
      <c r="I11" s="35">
        <v>1.2</v>
      </c>
      <c r="J11" s="35">
        <v>3.3</v>
      </c>
      <c r="K11" s="35">
        <v>10.199999999999999</v>
      </c>
      <c r="L11" s="35">
        <v>1.2</v>
      </c>
      <c r="M11" s="35">
        <v>13.5</v>
      </c>
      <c r="N11" s="35">
        <v>12.7</v>
      </c>
      <c r="O11" s="3"/>
      <c r="P11" s="3"/>
      <c r="Q11" s="3"/>
      <c r="R11" s="3"/>
      <c r="S11" s="3"/>
      <c r="T11" s="3"/>
      <c r="U11" s="3"/>
      <c r="V11" s="3"/>
    </row>
    <row r="12" spans="2:22" ht="15.75" customHeight="1" x14ac:dyDescent="0.15">
      <c r="B12" s="116"/>
      <c r="C12" s="112" t="s">
        <v>3</v>
      </c>
      <c r="D12" s="16">
        <v>491</v>
      </c>
      <c r="E12" s="27">
        <v>78</v>
      </c>
      <c r="F12" s="28">
        <v>172</v>
      </c>
      <c r="G12" s="28">
        <v>30</v>
      </c>
      <c r="H12" s="28">
        <v>8</v>
      </c>
      <c r="I12" s="28">
        <v>1</v>
      </c>
      <c r="J12" s="28">
        <v>10</v>
      </c>
      <c r="K12" s="28">
        <v>35</v>
      </c>
      <c r="L12" s="28">
        <v>3</v>
      </c>
      <c r="M12" s="28">
        <v>77</v>
      </c>
      <c r="N12" s="28">
        <v>77</v>
      </c>
      <c r="O12" s="3"/>
      <c r="P12" s="3"/>
      <c r="Q12" s="3"/>
      <c r="R12" s="3"/>
      <c r="S12" s="3"/>
      <c r="T12" s="3"/>
      <c r="U12" s="3"/>
      <c r="V12" s="3"/>
    </row>
    <row r="13" spans="2:22" ht="15.75" customHeight="1" x14ac:dyDescent="0.15">
      <c r="B13" s="116"/>
      <c r="C13" s="113" t="s">
        <v>0</v>
      </c>
      <c r="D13" s="18">
        <v>100</v>
      </c>
      <c r="E13" s="8">
        <v>15.9</v>
      </c>
      <c r="F13" s="11">
        <v>35</v>
      </c>
      <c r="G13" s="11">
        <v>6.1</v>
      </c>
      <c r="H13" s="11">
        <v>1.6</v>
      </c>
      <c r="I13" s="11">
        <v>0.2</v>
      </c>
      <c r="J13" s="11">
        <v>2</v>
      </c>
      <c r="K13" s="11">
        <v>7.1</v>
      </c>
      <c r="L13" s="11">
        <v>0.6</v>
      </c>
      <c r="M13" s="11">
        <v>15.7</v>
      </c>
      <c r="N13" s="11">
        <v>15.7</v>
      </c>
      <c r="O13" s="3"/>
      <c r="P13" s="3"/>
      <c r="Q13" s="3"/>
      <c r="R13" s="3"/>
      <c r="S13" s="3"/>
      <c r="T13" s="3"/>
      <c r="U13" s="3"/>
      <c r="V13" s="3"/>
    </row>
    <row r="14" spans="2:22" ht="15.75" customHeight="1" x14ac:dyDescent="0.15">
      <c r="B14" s="117" t="s">
        <v>47</v>
      </c>
      <c r="C14" s="112" t="s">
        <v>5</v>
      </c>
      <c r="D14" s="17">
        <v>59</v>
      </c>
      <c r="E14" s="7">
        <v>8</v>
      </c>
      <c r="F14" s="10">
        <v>17</v>
      </c>
      <c r="G14" s="10">
        <v>5</v>
      </c>
      <c r="H14" s="10">
        <v>3</v>
      </c>
      <c r="I14" s="10">
        <v>2</v>
      </c>
      <c r="J14" s="10">
        <v>0</v>
      </c>
      <c r="K14" s="10">
        <v>4</v>
      </c>
      <c r="L14" s="10">
        <v>2</v>
      </c>
      <c r="M14" s="10">
        <v>14</v>
      </c>
      <c r="N14" s="10">
        <v>4</v>
      </c>
      <c r="O14" s="3"/>
      <c r="P14" s="3"/>
      <c r="Q14" s="3"/>
      <c r="R14" s="3"/>
      <c r="S14" s="3"/>
      <c r="T14" s="3"/>
      <c r="U14" s="3"/>
      <c r="V14" s="3"/>
    </row>
    <row r="15" spans="2:22" ht="15.75" customHeight="1" x14ac:dyDescent="0.15">
      <c r="B15" s="116"/>
      <c r="C15" s="114" t="s">
        <v>0</v>
      </c>
      <c r="D15" s="33">
        <v>100</v>
      </c>
      <c r="E15" s="34">
        <v>13.6</v>
      </c>
      <c r="F15" s="35">
        <v>28.8</v>
      </c>
      <c r="G15" s="35">
        <v>8.5</v>
      </c>
      <c r="H15" s="35">
        <v>5.0999999999999996</v>
      </c>
      <c r="I15" s="35">
        <v>3.4</v>
      </c>
      <c r="J15" s="35">
        <v>0</v>
      </c>
      <c r="K15" s="35">
        <v>6.8</v>
      </c>
      <c r="L15" s="35">
        <v>3.4</v>
      </c>
      <c r="M15" s="35">
        <v>23.7</v>
      </c>
      <c r="N15" s="35">
        <v>6.8</v>
      </c>
      <c r="O15" s="3"/>
      <c r="P15" s="3"/>
      <c r="Q15" s="3"/>
      <c r="R15" s="3"/>
      <c r="S15" s="3"/>
      <c r="T15" s="3"/>
      <c r="U15" s="3"/>
      <c r="V15" s="3"/>
    </row>
    <row r="16" spans="2:22" ht="15.75" customHeight="1" x14ac:dyDescent="0.15">
      <c r="B16" s="116"/>
      <c r="C16" s="112" t="s">
        <v>6</v>
      </c>
      <c r="D16" s="16">
        <v>70</v>
      </c>
      <c r="E16" s="27">
        <v>10</v>
      </c>
      <c r="F16" s="28">
        <v>16</v>
      </c>
      <c r="G16" s="28">
        <v>8</v>
      </c>
      <c r="H16" s="28">
        <v>0</v>
      </c>
      <c r="I16" s="28">
        <v>1</v>
      </c>
      <c r="J16" s="28">
        <v>2</v>
      </c>
      <c r="K16" s="28">
        <v>7</v>
      </c>
      <c r="L16" s="28">
        <v>2</v>
      </c>
      <c r="M16" s="28">
        <v>15</v>
      </c>
      <c r="N16" s="28">
        <v>9</v>
      </c>
      <c r="O16" s="3"/>
      <c r="P16" s="3"/>
      <c r="Q16" s="3"/>
      <c r="R16" s="3"/>
      <c r="S16" s="3"/>
      <c r="T16" s="3"/>
      <c r="U16" s="3"/>
      <c r="V16" s="3"/>
    </row>
    <row r="17" spans="2:22" ht="15.75" customHeight="1" x14ac:dyDescent="0.15">
      <c r="B17" s="116"/>
      <c r="C17" s="114" t="s">
        <v>0</v>
      </c>
      <c r="D17" s="33">
        <v>100</v>
      </c>
      <c r="E17" s="34">
        <v>14.3</v>
      </c>
      <c r="F17" s="35">
        <v>22.9</v>
      </c>
      <c r="G17" s="35">
        <v>11.4</v>
      </c>
      <c r="H17" s="35">
        <v>0</v>
      </c>
      <c r="I17" s="35">
        <v>1.4</v>
      </c>
      <c r="J17" s="35">
        <v>2.9</v>
      </c>
      <c r="K17" s="35">
        <v>10</v>
      </c>
      <c r="L17" s="35">
        <v>2.9</v>
      </c>
      <c r="M17" s="35">
        <v>21.4</v>
      </c>
      <c r="N17" s="35">
        <v>12.9</v>
      </c>
      <c r="O17" s="3"/>
      <c r="P17" s="3"/>
      <c r="Q17" s="3"/>
      <c r="R17" s="3"/>
      <c r="S17" s="3"/>
      <c r="T17" s="3"/>
      <c r="U17" s="3"/>
      <c r="V17" s="3"/>
    </row>
    <row r="18" spans="2:22" ht="15.75" customHeight="1" x14ac:dyDescent="0.15">
      <c r="B18" s="116"/>
      <c r="C18" s="112" t="s">
        <v>7</v>
      </c>
      <c r="D18" s="16">
        <v>123</v>
      </c>
      <c r="E18" s="27">
        <v>16</v>
      </c>
      <c r="F18" s="28">
        <v>35</v>
      </c>
      <c r="G18" s="28">
        <v>10</v>
      </c>
      <c r="H18" s="28">
        <v>2</v>
      </c>
      <c r="I18" s="28">
        <v>0</v>
      </c>
      <c r="J18" s="28">
        <v>4</v>
      </c>
      <c r="K18" s="28">
        <v>12</v>
      </c>
      <c r="L18" s="28">
        <v>2</v>
      </c>
      <c r="M18" s="28">
        <v>23</v>
      </c>
      <c r="N18" s="28">
        <v>19</v>
      </c>
      <c r="O18" s="3"/>
      <c r="P18" s="3"/>
      <c r="Q18" s="3"/>
      <c r="R18" s="3"/>
      <c r="S18" s="3"/>
      <c r="T18" s="3"/>
      <c r="U18" s="3"/>
      <c r="V18" s="3"/>
    </row>
    <row r="19" spans="2:22" ht="15.75" customHeight="1" x14ac:dyDescent="0.15">
      <c r="B19" s="116"/>
      <c r="C19" s="114" t="s">
        <v>0</v>
      </c>
      <c r="D19" s="33">
        <v>100</v>
      </c>
      <c r="E19" s="34">
        <v>13</v>
      </c>
      <c r="F19" s="35">
        <v>28.5</v>
      </c>
      <c r="G19" s="35">
        <v>8.1</v>
      </c>
      <c r="H19" s="35">
        <v>1.6</v>
      </c>
      <c r="I19" s="35">
        <v>0</v>
      </c>
      <c r="J19" s="35">
        <v>3.3</v>
      </c>
      <c r="K19" s="35">
        <v>9.8000000000000007</v>
      </c>
      <c r="L19" s="35">
        <v>1.6</v>
      </c>
      <c r="M19" s="35">
        <v>18.7</v>
      </c>
      <c r="N19" s="35">
        <v>15.4</v>
      </c>
      <c r="O19" s="3"/>
      <c r="P19" s="3"/>
      <c r="Q19" s="3"/>
      <c r="R19" s="3"/>
      <c r="S19" s="3"/>
      <c r="T19" s="3"/>
      <c r="U19" s="3"/>
      <c r="V19" s="3"/>
    </row>
    <row r="20" spans="2:22" ht="15.75" customHeight="1" x14ac:dyDescent="0.15">
      <c r="B20" s="116"/>
      <c r="C20" s="112" t="s">
        <v>8</v>
      </c>
      <c r="D20" s="16">
        <v>195</v>
      </c>
      <c r="E20" s="27">
        <v>33</v>
      </c>
      <c r="F20" s="28">
        <v>63</v>
      </c>
      <c r="G20" s="28">
        <v>18</v>
      </c>
      <c r="H20" s="28">
        <v>2</v>
      </c>
      <c r="I20" s="28">
        <v>1</v>
      </c>
      <c r="J20" s="28">
        <v>6</v>
      </c>
      <c r="K20" s="28">
        <v>18</v>
      </c>
      <c r="L20" s="28">
        <v>0</v>
      </c>
      <c r="M20" s="28">
        <v>28</v>
      </c>
      <c r="N20" s="28">
        <v>26</v>
      </c>
      <c r="O20" s="3"/>
      <c r="P20" s="3"/>
      <c r="Q20" s="3"/>
      <c r="R20" s="3"/>
      <c r="S20" s="3"/>
      <c r="T20" s="3"/>
      <c r="U20" s="3"/>
      <c r="V20" s="3"/>
    </row>
    <row r="21" spans="2:22" ht="15.75" customHeight="1" x14ac:dyDescent="0.15">
      <c r="B21" s="116"/>
      <c r="C21" s="114" t="s">
        <v>0</v>
      </c>
      <c r="D21" s="33">
        <v>100</v>
      </c>
      <c r="E21" s="34">
        <v>16.899999999999999</v>
      </c>
      <c r="F21" s="35">
        <v>32.299999999999997</v>
      </c>
      <c r="G21" s="35">
        <v>9.1999999999999993</v>
      </c>
      <c r="H21" s="35">
        <v>1</v>
      </c>
      <c r="I21" s="35">
        <v>0.5</v>
      </c>
      <c r="J21" s="35">
        <v>3.1</v>
      </c>
      <c r="K21" s="35">
        <v>9.1999999999999993</v>
      </c>
      <c r="L21" s="35">
        <v>0</v>
      </c>
      <c r="M21" s="35">
        <v>14.4</v>
      </c>
      <c r="N21" s="35">
        <v>13.3</v>
      </c>
      <c r="O21" s="3"/>
      <c r="P21" s="3"/>
      <c r="Q21" s="3"/>
      <c r="R21" s="3"/>
      <c r="S21" s="3"/>
      <c r="T21" s="3"/>
      <c r="U21" s="3"/>
      <c r="V21" s="3"/>
    </row>
    <row r="22" spans="2:22" ht="15.75" customHeight="1" x14ac:dyDescent="0.15">
      <c r="B22" s="116"/>
      <c r="C22" s="112" t="s">
        <v>9</v>
      </c>
      <c r="D22" s="16">
        <v>287</v>
      </c>
      <c r="E22" s="27">
        <v>41</v>
      </c>
      <c r="F22" s="28">
        <v>127</v>
      </c>
      <c r="G22" s="28">
        <v>10</v>
      </c>
      <c r="H22" s="28">
        <v>5</v>
      </c>
      <c r="I22" s="28">
        <v>0</v>
      </c>
      <c r="J22" s="28">
        <v>6</v>
      </c>
      <c r="K22" s="28">
        <v>19</v>
      </c>
      <c r="L22" s="28">
        <v>0</v>
      </c>
      <c r="M22" s="28">
        <v>30</v>
      </c>
      <c r="N22" s="28">
        <v>49</v>
      </c>
      <c r="O22" s="3"/>
      <c r="P22" s="3"/>
      <c r="Q22" s="3"/>
      <c r="R22" s="3"/>
      <c r="S22" s="3"/>
      <c r="T22" s="3"/>
      <c r="U22" s="3"/>
      <c r="V22" s="3"/>
    </row>
    <row r="23" spans="2:22" ht="15.75" customHeight="1" x14ac:dyDescent="0.15">
      <c r="B23" s="118"/>
      <c r="C23" s="113" t="s">
        <v>0</v>
      </c>
      <c r="D23" s="18">
        <v>100</v>
      </c>
      <c r="E23" s="8">
        <v>14.3</v>
      </c>
      <c r="F23" s="11">
        <v>44.3</v>
      </c>
      <c r="G23" s="11">
        <v>3.5</v>
      </c>
      <c r="H23" s="11">
        <v>1.7</v>
      </c>
      <c r="I23" s="11">
        <v>0</v>
      </c>
      <c r="J23" s="11">
        <v>2.1</v>
      </c>
      <c r="K23" s="11">
        <v>6.6</v>
      </c>
      <c r="L23" s="11">
        <v>0</v>
      </c>
      <c r="M23" s="11">
        <v>10.5</v>
      </c>
      <c r="N23" s="11">
        <v>17.100000000000001</v>
      </c>
      <c r="O23" s="3"/>
      <c r="P23" s="3"/>
      <c r="Q23" s="3"/>
      <c r="R23" s="3"/>
      <c r="S23" s="3"/>
      <c r="T23" s="3"/>
      <c r="U23" s="3"/>
      <c r="V23" s="3"/>
    </row>
    <row r="24" spans="2:22" ht="15.75" customHeight="1" x14ac:dyDescent="0.15">
      <c r="B24" s="3"/>
      <c r="C24" s="3"/>
      <c r="D24" s="3"/>
      <c r="E24" s="3"/>
      <c r="F24" s="3"/>
      <c r="G24" s="3"/>
      <c r="H24" s="3"/>
      <c r="I24" s="3"/>
      <c r="J24" s="3"/>
      <c r="K24" s="3"/>
      <c r="L24" s="3"/>
      <c r="M24" s="3"/>
      <c r="N24" s="3"/>
      <c r="O24" s="3"/>
      <c r="P24" s="3"/>
      <c r="Q24" s="3"/>
      <c r="R24" s="3"/>
      <c r="S24" s="3"/>
      <c r="T24" s="3"/>
      <c r="U24" s="3"/>
      <c r="V24" s="3"/>
    </row>
    <row r="25" spans="2:22" ht="15.75" customHeight="1" x14ac:dyDescent="0.15">
      <c r="B25" s="3"/>
      <c r="C25" s="3"/>
      <c r="D25" s="3"/>
      <c r="E25" s="3"/>
      <c r="F25" s="3"/>
      <c r="G25" s="3"/>
      <c r="H25" s="3"/>
      <c r="I25" s="3"/>
      <c r="J25" s="3"/>
      <c r="K25" s="3"/>
      <c r="L25" s="3"/>
      <c r="M25" s="3"/>
      <c r="N25" s="3"/>
      <c r="O25" s="3"/>
      <c r="P25" s="3"/>
      <c r="Q25" s="3"/>
      <c r="R25" s="3"/>
      <c r="S25" s="3"/>
      <c r="T25" s="3"/>
      <c r="U25" s="3"/>
      <c r="V25" s="3"/>
    </row>
    <row r="26" spans="2:22" ht="15.75" customHeight="1" x14ac:dyDescent="0.15">
      <c r="B26" s="3"/>
      <c r="C26" s="3"/>
      <c r="D26" s="3"/>
      <c r="E26" s="3"/>
      <c r="F26" s="3"/>
      <c r="G26" s="3"/>
      <c r="H26" s="3"/>
      <c r="I26" s="3"/>
      <c r="J26" s="3"/>
      <c r="K26" s="3"/>
      <c r="L26" s="3"/>
      <c r="M26" s="3"/>
      <c r="N26" s="3"/>
      <c r="O26" s="3"/>
      <c r="P26" s="3"/>
      <c r="Q26" s="3"/>
      <c r="R26" s="3"/>
      <c r="S26" s="3"/>
      <c r="T26" s="3"/>
      <c r="U26" s="3"/>
      <c r="V26" s="3"/>
    </row>
    <row r="27" spans="2:22" ht="15.75" customHeight="1" x14ac:dyDescent="0.15">
      <c r="B27" s="3"/>
      <c r="C27" s="3"/>
      <c r="D27" s="3"/>
      <c r="E27" s="3"/>
      <c r="F27" s="3"/>
      <c r="G27" s="3"/>
      <c r="H27" s="3"/>
      <c r="I27" s="3"/>
      <c r="J27" s="3"/>
      <c r="K27" s="3"/>
      <c r="L27" s="3"/>
      <c r="M27" s="3"/>
      <c r="N27" s="3"/>
      <c r="O27" s="3"/>
      <c r="P27" s="3"/>
      <c r="Q27" s="3"/>
      <c r="R27" s="3"/>
      <c r="S27" s="3"/>
      <c r="T27" s="3"/>
      <c r="U27" s="3"/>
      <c r="V27" s="3"/>
    </row>
  </sheetData>
  <mergeCells count="10">
    <mergeCell ref="B8:C9"/>
    <mergeCell ref="C22:C23"/>
    <mergeCell ref="C20:C21"/>
    <mergeCell ref="C18:C19"/>
    <mergeCell ref="C16:C17"/>
    <mergeCell ref="C14:C15"/>
    <mergeCell ref="C12:C13"/>
    <mergeCell ref="C10:C11"/>
    <mergeCell ref="B10:B13"/>
    <mergeCell ref="B14:B23"/>
  </mergeCells>
  <phoneticPr fontId="2"/>
  <conditionalFormatting sqref="E9:N9">
    <cfRule type="top10" dxfId="2188" priority="2430" rank="1"/>
  </conditionalFormatting>
  <conditionalFormatting sqref="E11:N11">
    <cfRule type="top10" dxfId="2187" priority="2431" rank="1"/>
  </conditionalFormatting>
  <conditionalFormatting sqref="E13:N13">
    <cfRule type="top10" dxfId="2186" priority="2432" rank="1"/>
  </conditionalFormatting>
  <conditionalFormatting sqref="E15:N15">
    <cfRule type="top10" dxfId="2185" priority="2433" rank="1"/>
  </conditionalFormatting>
  <conditionalFormatting sqref="E17:N17">
    <cfRule type="top10" dxfId="2184" priority="2434" rank="1"/>
  </conditionalFormatting>
  <conditionalFormatting sqref="E19:N19">
    <cfRule type="top10" dxfId="2183" priority="2435" rank="1"/>
  </conditionalFormatting>
  <conditionalFormatting sqref="E21:N21">
    <cfRule type="top10" dxfId="2182" priority="2436" rank="1"/>
  </conditionalFormatting>
  <conditionalFormatting sqref="E23:N23">
    <cfRule type="top10" dxfId="2181" priority="2437" rank="1"/>
  </conditionalFormatting>
  <pageMargins left="0.7" right="0.7" top="0.75" bottom="0.75" header="0.3" footer="0.3"/>
  <pageSetup paperSize="9" orientation="landscape" r:id="rId1"/>
  <headerFoot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27"/>
  <sheetViews>
    <sheetView showGridLines="0" zoomScaleNormal="100" workbookViewId="0"/>
  </sheetViews>
  <sheetFormatPr defaultColWidth="8.625" defaultRowHeight="15.75" customHeight="1" x14ac:dyDescent="0.15"/>
  <cols>
    <col min="1" max="2" width="5.625" style="1" customWidth="1"/>
    <col min="3" max="3" width="18.125" style="1" customWidth="1"/>
    <col min="4" max="4" width="8.625" style="1"/>
    <col min="5" max="15" width="10.625" style="1" customWidth="1"/>
    <col min="16" max="16384" width="8.625" style="1"/>
  </cols>
  <sheetData>
    <row r="2" spans="2:24" ht="15.75" customHeight="1" x14ac:dyDescent="0.15">
      <c r="B2" s="1" t="s">
        <v>49</v>
      </c>
    </row>
    <row r="3" spans="2:24" ht="15.75" customHeight="1" x14ac:dyDescent="0.15">
      <c r="B3" s="1" t="s">
        <v>50</v>
      </c>
    </row>
    <row r="4" spans="2:24" ht="15.75" customHeight="1" x14ac:dyDescent="0.15">
      <c r="B4" s="3" t="s">
        <v>415</v>
      </c>
      <c r="C4" s="3"/>
      <c r="D4" s="3"/>
      <c r="E4" s="3"/>
      <c r="F4" s="3"/>
      <c r="G4" s="3"/>
      <c r="H4" s="3"/>
      <c r="I4" s="3"/>
      <c r="J4" s="3"/>
      <c r="K4" s="3"/>
      <c r="L4" s="3"/>
      <c r="M4" s="3"/>
      <c r="N4" s="3"/>
      <c r="O4" s="3"/>
      <c r="P4" s="3"/>
      <c r="Q4" s="3"/>
      <c r="R4" s="3"/>
      <c r="S4" s="3"/>
      <c r="T4" s="3"/>
      <c r="U4" s="3"/>
      <c r="V4" s="3"/>
      <c r="W4" s="3"/>
      <c r="X4" s="3"/>
    </row>
    <row r="5" spans="2:24" ht="15.75" customHeight="1" x14ac:dyDescent="0.15">
      <c r="B5" s="3" t="s">
        <v>51</v>
      </c>
      <c r="C5" s="3"/>
      <c r="D5" s="3"/>
      <c r="E5" s="3"/>
      <c r="F5" s="3"/>
      <c r="G5" s="3"/>
      <c r="H5" s="3"/>
      <c r="I5" s="3"/>
      <c r="J5" s="3"/>
      <c r="K5" s="3"/>
      <c r="L5" s="3"/>
      <c r="M5" s="3"/>
      <c r="N5" s="3"/>
      <c r="O5" s="3"/>
      <c r="P5" s="3"/>
      <c r="Q5" s="3"/>
      <c r="R5" s="3"/>
      <c r="S5" s="3"/>
      <c r="T5" s="3"/>
      <c r="U5" s="3"/>
      <c r="V5" s="3"/>
      <c r="W5" s="3"/>
      <c r="X5" s="3"/>
    </row>
    <row r="6" spans="2:24" ht="4.5" customHeight="1" x14ac:dyDescent="0.15">
      <c r="B6" s="12"/>
      <c r="C6" s="14"/>
      <c r="D6" s="15"/>
      <c r="E6" s="6"/>
      <c r="F6" s="13"/>
      <c r="G6" s="13"/>
      <c r="H6" s="13"/>
      <c r="I6" s="13"/>
      <c r="J6" s="13"/>
      <c r="K6" s="13"/>
      <c r="L6" s="13"/>
      <c r="M6" s="13"/>
      <c r="N6" s="13"/>
      <c r="O6" s="13"/>
      <c r="P6" s="3"/>
      <c r="Q6" s="3"/>
      <c r="R6" s="3"/>
      <c r="S6" s="3"/>
      <c r="T6" s="3"/>
      <c r="U6" s="3"/>
      <c r="V6" s="3"/>
      <c r="W6" s="3"/>
      <c r="X6" s="3"/>
    </row>
    <row r="7" spans="2:24" s="2" customFormat="1" ht="118.5" customHeight="1" thickBot="1" x14ac:dyDescent="0.2">
      <c r="B7" s="9"/>
      <c r="C7" s="5" t="s">
        <v>48</v>
      </c>
      <c r="D7" s="19" t="s">
        <v>52</v>
      </c>
      <c r="E7" s="22" t="s">
        <v>374</v>
      </c>
      <c r="F7" s="107" t="s">
        <v>375</v>
      </c>
      <c r="G7" s="23" t="s">
        <v>288</v>
      </c>
      <c r="H7" s="23" t="s">
        <v>376</v>
      </c>
      <c r="I7" s="23" t="s">
        <v>289</v>
      </c>
      <c r="J7" s="23" t="s">
        <v>290</v>
      </c>
      <c r="K7" s="23" t="s">
        <v>291</v>
      </c>
      <c r="L7" s="23" t="s">
        <v>292</v>
      </c>
      <c r="M7" s="23" t="s">
        <v>293</v>
      </c>
      <c r="N7" s="23" t="s">
        <v>1275</v>
      </c>
      <c r="O7" s="23" t="s">
        <v>53</v>
      </c>
      <c r="P7" s="4"/>
      <c r="Q7" s="4"/>
      <c r="R7" s="4"/>
      <c r="S7" s="4"/>
      <c r="T7" s="4"/>
      <c r="U7" s="4"/>
      <c r="V7" s="4"/>
      <c r="W7" s="4"/>
      <c r="X7" s="4"/>
    </row>
    <row r="8" spans="2:24" ht="15.75" customHeight="1" thickTop="1" x14ac:dyDescent="0.15">
      <c r="B8" s="108" t="s">
        <v>54</v>
      </c>
      <c r="C8" s="109"/>
      <c r="D8" s="16">
        <v>745</v>
      </c>
      <c r="E8" s="7">
        <v>111</v>
      </c>
      <c r="F8" s="10">
        <v>79</v>
      </c>
      <c r="G8" s="10">
        <v>229</v>
      </c>
      <c r="H8" s="10">
        <v>264</v>
      </c>
      <c r="I8" s="10">
        <v>138</v>
      </c>
      <c r="J8" s="10">
        <v>158</v>
      </c>
      <c r="K8" s="10">
        <v>20</v>
      </c>
      <c r="L8" s="10">
        <v>71</v>
      </c>
      <c r="M8" s="10">
        <v>186</v>
      </c>
      <c r="N8" s="10">
        <v>129</v>
      </c>
      <c r="O8" s="10">
        <v>192</v>
      </c>
      <c r="P8" s="3"/>
      <c r="Q8" s="3"/>
      <c r="R8" s="3"/>
      <c r="S8" s="3"/>
      <c r="T8" s="3"/>
      <c r="U8" s="3"/>
      <c r="V8" s="3"/>
      <c r="W8" s="3"/>
      <c r="X8" s="3"/>
    </row>
    <row r="9" spans="2:24" ht="15.75" customHeight="1" x14ac:dyDescent="0.15">
      <c r="B9" s="110"/>
      <c r="C9" s="111"/>
      <c r="D9" s="18">
        <v>100</v>
      </c>
      <c r="E9" s="8">
        <v>14.9</v>
      </c>
      <c r="F9" s="11">
        <v>10.6</v>
      </c>
      <c r="G9" s="11">
        <v>30.7</v>
      </c>
      <c r="H9" s="11">
        <v>35.4</v>
      </c>
      <c r="I9" s="11">
        <v>18.5</v>
      </c>
      <c r="J9" s="11">
        <v>21.2</v>
      </c>
      <c r="K9" s="11">
        <v>2.7</v>
      </c>
      <c r="L9" s="11">
        <v>9.5</v>
      </c>
      <c r="M9" s="11">
        <v>25</v>
      </c>
      <c r="N9" s="11">
        <v>17.3</v>
      </c>
      <c r="O9" s="11">
        <v>25.8</v>
      </c>
      <c r="P9" s="3"/>
      <c r="Q9" s="3"/>
      <c r="R9" s="3"/>
      <c r="S9" s="3"/>
      <c r="T9" s="3"/>
      <c r="U9" s="3"/>
      <c r="V9" s="3"/>
      <c r="W9" s="3"/>
      <c r="X9" s="3"/>
    </row>
    <row r="10" spans="2:24" ht="15.75" customHeight="1" x14ac:dyDescent="0.15">
      <c r="B10" s="116" t="s">
        <v>46</v>
      </c>
      <c r="C10" s="115" t="s">
        <v>2</v>
      </c>
      <c r="D10" s="17">
        <v>245</v>
      </c>
      <c r="E10" s="7">
        <v>42</v>
      </c>
      <c r="F10" s="10">
        <v>39</v>
      </c>
      <c r="G10" s="10">
        <v>80</v>
      </c>
      <c r="H10" s="10">
        <v>78</v>
      </c>
      <c r="I10" s="10">
        <v>49</v>
      </c>
      <c r="J10" s="10">
        <v>38</v>
      </c>
      <c r="K10" s="10">
        <v>9</v>
      </c>
      <c r="L10" s="10">
        <v>23</v>
      </c>
      <c r="M10" s="10">
        <v>48</v>
      </c>
      <c r="N10" s="10">
        <v>43</v>
      </c>
      <c r="O10" s="10">
        <v>63</v>
      </c>
      <c r="P10" s="3"/>
      <c r="Q10" s="3"/>
      <c r="R10" s="3"/>
      <c r="S10" s="3"/>
      <c r="T10" s="3"/>
      <c r="U10" s="3"/>
      <c r="V10" s="3"/>
      <c r="W10" s="3"/>
      <c r="X10" s="3"/>
    </row>
    <row r="11" spans="2:24" ht="15.75" customHeight="1" x14ac:dyDescent="0.15">
      <c r="B11" s="116"/>
      <c r="C11" s="114" t="s">
        <v>0</v>
      </c>
      <c r="D11" s="33">
        <v>100</v>
      </c>
      <c r="E11" s="34">
        <v>17.100000000000001</v>
      </c>
      <c r="F11" s="35">
        <v>15.9</v>
      </c>
      <c r="G11" s="35">
        <v>32.700000000000003</v>
      </c>
      <c r="H11" s="35">
        <v>31.8</v>
      </c>
      <c r="I11" s="35">
        <v>20</v>
      </c>
      <c r="J11" s="35">
        <v>15.5</v>
      </c>
      <c r="K11" s="35">
        <v>3.7</v>
      </c>
      <c r="L11" s="35">
        <v>9.4</v>
      </c>
      <c r="M11" s="35">
        <v>19.600000000000001</v>
      </c>
      <c r="N11" s="35">
        <v>17.600000000000001</v>
      </c>
      <c r="O11" s="35">
        <v>25.7</v>
      </c>
      <c r="P11" s="3"/>
      <c r="Q11" s="3"/>
      <c r="R11" s="3"/>
      <c r="S11" s="3"/>
      <c r="T11" s="3"/>
      <c r="U11" s="3"/>
      <c r="V11" s="3"/>
      <c r="W11" s="3"/>
      <c r="X11" s="3"/>
    </row>
    <row r="12" spans="2:24" ht="15.75" customHeight="1" x14ac:dyDescent="0.15">
      <c r="B12" s="116"/>
      <c r="C12" s="112" t="s">
        <v>3</v>
      </c>
      <c r="D12" s="16">
        <v>491</v>
      </c>
      <c r="E12" s="27">
        <v>67</v>
      </c>
      <c r="F12" s="28">
        <v>38</v>
      </c>
      <c r="G12" s="28">
        <v>146</v>
      </c>
      <c r="H12" s="28">
        <v>180</v>
      </c>
      <c r="I12" s="28">
        <v>86</v>
      </c>
      <c r="J12" s="28">
        <v>119</v>
      </c>
      <c r="K12" s="28">
        <v>11</v>
      </c>
      <c r="L12" s="28">
        <v>47</v>
      </c>
      <c r="M12" s="28">
        <v>136</v>
      </c>
      <c r="N12" s="28">
        <v>85</v>
      </c>
      <c r="O12" s="28">
        <v>128</v>
      </c>
      <c r="P12" s="3"/>
      <c r="Q12" s="3"/>
      <c r="R12" s="3"/>
      <c r="S12" s="3"/>
      <c r="T12" s="3"/>
      <c r="U12" s="3"/>
      <c r="V12" s="3"/>
      <c r="W12" s="3"/>
      <c r="X12" s="3"/>
    </row>
    <row r="13" spans="2:24" ht="15.75" customHeight="1" x14ac:dyDescent="0.15">
      <c r="B13" s="116"/>
      <c r="C13" s="113" t="s">
        <v>0</v>
      </c>
      <c r="D13" s="18">
        <v>100</v>
      </c>
      <c r="E13" s="8">
        <v>13.6</v>
      </c>
      <c r="F13" s="11">
        <v>7.7</v>
      </c>
      <c r="G13" s="11">
        <v>29.7</v>
      </c>
      <c r="H13" s="11">
        <v>36.700000000000003</v>
      </c>
      <c r="I13" s="11">
        <v>17.5</v>
      </c>
      <c r="J13" s="11">
        <v>24.2</v>
      </c>
      <c r="K13" s="11">
        <v>2.2000000000000002</v>
      </c>
      <c r="L13" s="11">
        <v>9.6</v>
      </c>
      <c r="M13" s="11">
        <v>27.7</v>
      </c>
      <c r="N13" s="11">
        <v>17.3</v>
      </c>
      <c r="O13" s="11">
        <v>26.1</v>
      </c>
      <c r="P13" s="3"/>
      <c r="Q13" s="3"/>
      <c r="R13" s="3"/>
      <c r="S13" s="3"/>
      <c r="T13" s="3"/>
      <c r="U13" s="3"/>
      <c r="V13" s="3"/>
      <c r="W13" s="3"/>
      <c r="X13" s="3"/>
    </row>
    <row r="14" spans="2:24" ht="15.75" customHeight="1" x14ac:dyDescent="0.15">
      <c r="B14" s="117" t="s">
        <v>47</v>
      </c>
      <c r="C14" s="112" t="s">
        <v>5</v>
      </c>
      <c r="D14" s="17">
        <v>59</v>
      </c>
      <c r="E14" s="7">
        <v>12</v>
      </c>
      <c r="F14" s="10">
        <v>11</v>
      </c>
      <c r="G14" s="10">
        <v>14</v>
      </c>
      <c r="H14" s="10">
        <v>16</v>
      </c>
      <c r="I14" s="10">
        <v>12</v>
      </c>
      <c r="J14" s="10">
        <v>12</v>
      </c>
      <c r="K14" s="10">
        <v>1</v>
      </c>
      <c r="L14" s="10">
        <v>5</v>
      </c>
      <c r="M14" s="10">
        <v>18</v>
      </c>
      <c r="N14" s="10">
        <v>13</v>
      </c>
      <c r="O14" s="10">
        <v>11</v>
      </c>
      <c r="P14" s="3"/>
      <c r="Q14" s="3"/>
      <c r="R14" s="3"/>
      <c r="S14" s="3"/>
      <c r="T14" s="3"/>
      <c r="U14" s="3"/>
      <c r="V14" s="3"/>
      <c r="W14" s="3"/>
      <c r="X14" s="3"/>
    </row>
    <row r="15" spans="2:24" ht="15.75" customHeight="1" x14ac:dyDescent="0.15">
      <c r="B15" s="116"/>
      <c r="C15" s="114" t="s">
        <v>0</v>
      </c>
      <c r="D15" s="33">
        <v>100</v>
      </c>
      <c r="E15" s="34">
        <v>20.3</v>
      </c>
      <c r="F15" s="35">
        <v>18.600000000000001</v>
      </c>
      <c r="G15" s="35">
        <v>23.7</v>
      </c>
      <c r="H15" s="35">
        <v>27.1</v>
      </c>
      <c r="I15" s="35">
        <v>20.3</v>
      </c>
      <c r="J15" s="35">
        <v>20.3</v>
      </c>
      <c r="K15" s="35">
        <v>1.7</v>
      </c>
      <c r="L15" s="35">
        <v>8.5</v>
      </c>
      <c r="M15" s="35">
        <v>30.5</v>
      </c>
      <c r="N15" s="35">
        <v>22</v>
      </c>
      <c r="O15" s="35">
        <v>18.600000000000001</v>
      </c>
      <c r="P15" s="3"/>
      <c r="Q15" s="3"/>
      <c r="R15" s="3"/>
      <c r="S15" s="3"/>
      <c r="T15" s="3"/>
      <c r="U15" s="3"/>
      <c r="V15" s="3"/>
      <c r="W15" s="3"/>
      <c r="X15" s="3"/>
    </row>
    <row r="16" spans="2:24" ht="15.75" customHeight="1" x14ac:dyDescent="0.15">
      <c r="B16" s="116"/>
      <c r="C16" s="112" t="s">
        <v>6</v>
      </c>
      <c r="D16" s="16">
        <v>70</v>
      </c>
      <c r="E16" s="27">
        <v>13</v>
      </c>
      <c r="F16" s="28">
        <v>11</v>
      </c>
      <c r="G16" s="28">
        <v>20</v>
      </c>
      <c r="H16" s="28">
        <v>24</v>
      </c>
      <c r="I16" s="28">
        <v>12</v>
      </c>
      <c r="J16" s="28">
        <v>13</v>
      </c>
      <c r="K16" s="28">
        <v>3</v>
      </c>
      <c r="L16" s="28">
        <v>6</v>
      </c>
      <c r="M16" s="28">
        <v>19</v>
      </c>
      <c r="N16" s="28">
        <v>13</v>
      </c>
      <c r="O16" s="28">
        <v>17</v>
      </c>
      <c r="P16" s="3"/>
      <c r="Q16" s="3"/>
      <c r="R16" s="3"/>
      <c r="S16" s="3"/>
      <c r="T16" s="3"/>
      <c r="U16" s="3"/>
      <c r="V16" s="3"/>
      <c r="W16" s="3"/>
      <c r="X16" s="3"/>
    </row>
    <row r="17" spans="2:24" ht="15.75" customHeight="1" x14ac:dyDescent="0.15">
      <c r="B17" s="116"/>
      <c r="C17" s="114" t="s">
        <v>0</v>
      </c>
      <c r="D17" s="33">
        <v>100</v>
      </c>
      <c r="E17" s="34">
        <v>18.600000000000001</v>
      </c>
      <c r="F17" s="35">
        <v>15.7</v>
      </c>
      <c r="G17" s="35">
        <v>28.6</v>
      </c>
      <c r="H17" s="35">
        <v>34.299999999999997</v>
      </c>
      <c r="I17" s="35">
        <v>17.100000000000001</v>
      </c>
      <c r="J17" s="35">
        <v>18.600000000000001</v>
      </c>
      <c r="K17" s="35">
        <v>4.3</v>
      </c>
      <c r="L17" s="35">
        <v>8.6</v>
      </c>
      <c r="M17" s="35">
        <v>27.1</v>
      </c>
      <c r="N17" s="35">
        <v>18.600000000000001</v>
      </c>
      <c r="O17" s="35">
        <v>24.3</v>
      </c>
      <c r="P17" s="3"/>
      <c r="Q17" s="3"/>
      <c r="R17" s="3"/>
      <c r="S17" s="3"/>
      <c r="T17" s="3"/>
      <c r="U17" s="3"/>
      <c r="V17" s="3"/>
      <c r="W17" s="3"/>
      <c r="X17" s="3"/>
    </row>
    <row r="18" spans="2:24" ht="15.75" customHeight="1" x14ac:dyDescent="0.15">
      <c r="B18" s="116"/>
      <c r="C18" s="112" t="s">
        <v>7</v>
      </c>
      <c r="D18" s="16">
        <v>123</v>
      </c>
      <c r="E18" s="27">
        <v>19</v>
      </c>
      <c r="F18" s="28">
        <v>9</v>
      </c>
      <c r="G18" s="28">
        <v>41</v>
      </c>
      <c r="H18" s="28">
        <v>40</v>
      </c>
      <c r="I18" s="28">
        <v>23</v>
      </c>
      <c r="J18" s="28">
        <v>25</v>
      </c>
      <c r="K18" s="28">
        <v>4</v>
      </c>
      <c r="L18" s="28">
        <v>13</v>
      </c>
      <c r="M18" s="28">
        <v>38</v>
      </c>
      <c r="N18" s="28">
        <v>21</v>
      </c>
      <c r="O18" s="28">
        <v>34</v>
      </c>
      <c r="P18" s="3"/>
      <c r="Q18" s="3"/>
      <c r="R18" s="3"/>
      <c r="S18" s="3"/>
      <c r="T18" s="3"/>
      <c r="U18" s="3"/>
      <c r="V18" s="3"/>
      <c r="W18" s="3"/>
      <c r="X18" s="3"/>
    </row>
    <row r="19" spans="2:24" ht="15.75" customHeight="1" x14ac:dyDescent="0.15">
      <c r="B19" s="116"/>
      <c r="C19" s="114" t="s">
        <v>0</v>
      </c>
      <c r="D19" s="33">
        <v>100</v>
      </c>
      <c r="E19" s="34">
        <v>15.4</v>
      </c>
      <c r="F19" s="35">
        <v>7.3</v>
      </c>
      <c r="G19" s="35">
        <v>33.299999999999997</v>
      </c>
      <c r="H19" s="35">
        <v>32.5</v>
      </c>
      <c r="I19" s="35">
        <v>18.7</v>
      </c>
      <c r="J19" s="35">
        <v>20.3</v>
      </c>
      <c r="K19" s="35">
        <v>3.3</v>
      </c>
      <c r="L19" s="35">
        <v>10.6</v>
      </c>
      <c r="M19" s="35">
        <v>30.9</v>
      </c>
      <c r="N19" s="35">
        <v>17.100000000000001</v>
      </c>
      <c r="O19" s="35">
        <v>27.6</v>
      </c>
      <c r="P19" s="3"/>
      <c r="Q19" s="3"/>
      <c r="R19" s="3"/>
      <c r="S19" s="3"/>
      <c r="T19" s="3"/>
      <c r="U19" s="3"/>
      <c r="V19" s="3"/>
      <c r="W19" s="3"/>
      <c r="X19" s="3"/>
    </row>
    <row r="20" spans="2:24" ht="15.75" customHeight="1" x14ac:dyDescent="0.15">
      <c r="B20" s="116"/>
      <c r="C20" s="112" t="s">
        <v>8</v>
      </c>
      <c r="D20" s="16">
        <v>195</v>
      </c>
      <c r="E20" s="27">
        <v>25</v>
      </c>
      <c r="F20" s="28">
        <v>21</v>
      </c>
      <c r="G20" s="28">
        <v>62</v>
      </c>
      <c r="H20" s="28">
        <v>70</v>
      </c>
      <c r="I20" s="28">
        <v>41</v>
      </c>
      <c r="J20" s="28">
        <v>41</v>
      </c>
      <c r="K20" s="28">
        <v>7</v>
      </c>
      <c r="L20" s="28">
        <v>17</v>
      </c>
      <c r="M20" s="28">
        <v>45</v>
      </c>
      <c r="N20" s="28">
        <v>39</v>
      </c>
      <c r="O20" s="28">
        <v>50</v>
      </c>
      <c r="P20" s="3"/>
      <c r="Q20" s="3"/>
      <c r="R20" s="3"/>
      <c r="S20" s="3"/>
      <c r="T20" s="3"/>
      <c r="U20" s="3"/>
      <c r="V20" s="3"/>
      <c r="W20" s="3"/>
      <c r="X20" s="3"/>
    </row>
    <row r="21" spans="2:24" ht="15.75" customHeight="1" x14ac:dyDescent="0.15">
      <c r="B21" s="116"/>
      <c r="C21" s="114" t="s">
        <v>0</v>
      </c>
      <c r="D21" s="33">
        <v>100</v>
      </c>
      <c r="E21" s="34">
        <v>12.8</v>
      </c>
      <c r="F21" s="35">
        <v>10.8</v>
      </c>
      <c r="G21" s="35">
        <v>31.8</v>
      </c>
      <c r="H21" s="35">
        <v>35.9</v>
      </c>
      <c r="I21" s="35">
        <v>21</v>
      </c>
      <c r="J21" s="35">
        <v>21</v>
      </c>
      <c r="K21" s="35">
        <v>3.6</v>
      </c>
      <c r="L21" s="35">
        <v>8.6999999999999993</v>
      </c>
      <c r="M21" s="35">
        <v>23.1</v>
      </c>
      <c r="N21" s="35">
        <v>20</v>
      </c>
      <c r="O21" s="35">
        <v>25.6</v>
      </c>
      <c r="P21" s="3"/>
      <c r="Q21" s="3"/>
      <c r="R21" s="3"/>
      <c r="S21" s="3"/>
      <c r="T21" s="3"/>
      <c r="U21" s="3"/>
      <c r="V21" s="3"/>
      <c r="W21" s="3"/>
      <c r="X21" s="3"/>
    </row>
    <row r="22" spans="2:24" ht="15.75" customHeight="1" x14ac:dyDescent="0.15">
      <c r="B22" s="116"/>
      <c r="C22" s="112" t="s">
        <v>9</v>
      </c>
      <c r="D22" s="16">
        <v>287</v>
      </c>
      <c r="E22" s="27">
        <v>40</v>
      </c>
      <c r="F22" s="28">
        <v>25</v>
      </c>
      <c r="G22" s="28">
        <v>88</v>
      </c>
      <c r="H22" s="28">
        <v>107</v>
      </c>
      <c r="I22" s="28">
        <v>47</v>
      </c>
      <c r="J22" s="28">
        <v>66</v>
      </c>
      <c r="K22" s="28">
        <v>5</v>
      </c>
      <c r="L22" s="28">
        <v>29</v>
      </c>
      <c r="M22" s="28">
        <v>64</v>
      </c>
      <c r="N22" s="28">
        <v>41</v>
      </c>
      <c r="O22" s="28">
        <v>78</v>
      </c>
      <c r="P22" s="3"/>
      <c r="Q22" s="3"/>
      <c r="R22" s="3"/>
      <c r="S22" s="3"/>
      <c r="T22" s="3"/>
      <c r="U22" s="3"/>
      <c r="V22" s="3"/>
      <c r="W22" s="3"/>
      <c r="X22" s="3"/>
    </row>
    <row r="23" spans="2:24" ht="15.75" customHeight="1" x14ac:dyDescent="0.15">
      <c r="B23" s="118"/>
      <c r="C23" s="113" t="s">
        <v>0</v>
      </c>
      <c r="D23" s="18">
        <v>100</v>
      </c>
      <c r="E23" s="8">
        <v>13.9</v>
      </c>
      <c r="F23" s="11">
        <v>8.6999999999999993</v>
      </c>
      <c r="G23" s="11">
        <v>30.7</v>
      </c>
      <c r="H23" s="11">
        <v>37.299999999999997</v>
      </c>
      <c r="I23" s="11">
        <v>16.399999999999999</v>
      </c>
      <c r="J23" s="11">
        <v>23</v>
      </c>
      <c r="K23" s="11">
        <v>1.7</v>
      </c>
      <c r="L23" s="11">
        <v>10.1</v>
      </c>
      <c r="M23" s="11">
        <v>22.3</v>
      </c>
      <c r="N23" s="11">
        <v>14.3</v>
      </c>
      <c r="O23" s="11">
        <v>27.2</v>
      </c>
      <c r="P23" s="3"/>
      <c r="Q23" s="3"/>
      <c r="R23" s="3"/>
      <c r="S23" s="3"/>
      <c r="T23" s="3"/>
      <c r="U23" s="3"/>
      <c r="V23" s="3"/>
      <c r="W23" s="3"/>
      <c r="X23" s="3"/>
    </row>
    <row r="24" spans="2:24" ht="15.75" customHeight="1" x14ac:dyDescent="0.15">
      <c r="B24" s="3"/>
      <c r="C24" s="3"/>
      <c r="D24" s="3"/>
      <c r="E24" s="3"/>
      <c r="F24" s="3"/>
      <c r="G24" s="3"/>
      <c r="H24" s="3"/>
      <c r="I24" s="3"/>
      <c r="J24" s="3"/>
      <c r="K24" s="3"/>
      <c r="L24" s="3"/>
      <c r="M24" s="3"/>
      <c r="N24" s="3"/>
      <c r="O24" s="3"/>
      <c r="P24" s="3"/>
      <c r="Q24" s="3"/>
      <c r="R24" s="3"/>
      <c r="S24" s="3"/>
      <c r="T24" s="3"/>
      <c r="U24" s="3"/>
      <c r="V24" s="3"/>
      <c r="W24" s="3"/>
      <c r="X24" s="3"/>
    </row>
    <row r="25" spans="2:24" ht="15.75" customHeight="1" x14ac:dyDescent="0.15">
      <c r="B25" s="3"/>
      <c r="C25" s="3"/>
      <c r="D25" s="3"/>
      <c r="E25" s="3"/>
      <c r="F25" s="3"/>
      <c r="G25" s="3"/>
      <c r="H25" s="3"/>
      <c r="I25" s="3"/>
      <c r="J25" s="3"/>
      <c r="K25" s="3"/>
      <c r="L25" s="3"/>
      <c r="M25" s="3"/>
      <c r="N25" s="3"/>
      <c r="O25" s="3"/>
      <c r="P25" s="3"/>
      <c r="Q25" s="3"/>
      <c r="R25" s="3"/>
      <c r="S25" s="3"/>
      <c r="T25" s="3"/>
      <c r="U25" s="3"/>
      <c r="V25" s="3"/>
      <c r="W25" s="3"/>
      <c r="X25" s="3"/>
    </row>
    <row r="26" spans="2:24" ht="15.75" customHeight="1" x14ac:dyDescent="0.15">
      <c r="B26" s="3"/>
      <c r="C26" s="3"/>
      <c r="D26" s="3"/>
      <c r="E26" s="3"/>
      <c r="F26" s="3"/>
      <c r="G26" s="3"/>
      <c r="H26" s="3"/>
      <c r="I26" s="3"/>
      <c r="J26" s="3"/>
      <c r="K26" s="3"/>
      <c r="L26" s="3"/>
      <c r="M26" s="3"/>
      <c r="N26" s="3"/>
      <c r="O26" s="3"/>
      <c r="P26" s="3"/>
      <c r="Q26" s="3"/>
      <c r="R26" s="3"/>
      <c r="S26" s="3"/>
      <c r="T26" s="3"/>
      <c r="U26" s="3"/>
      <c r="V26" s="3"/>
      <c r="W26" s="3"/>
      <c r="X26" s="3"/>
    </row>
    <row r="27" spans="2:24" ht="15.75" customHeight="1" x14ac:dyDescent="0.15">
      <c r="B27" s="3"/>
      <c r="C27" s="3"/>
      <c r="D27" s="3"/>
      <c r="E27" s="3"/>
      <c r="F27" s="3"/>
      <c r="G27" s="3"/>
      <c r="H27" s="3"/>
      <c r="I27" s="3"/>
      <c r="J27" s="3"/>
      <c r="K27" s="3"/>
      <c r="L27" s="3"/>
      <c r="M27" s="3"/>
      <c r="N27" s="3"/>
      <c r="O27" s="3"/>
      <c r="P27" s="3"/>
      <c r="Q27" s="3"/>
      <c r="R27" s="3"/>
      <c r="S27" s="3"/>
      <c r="T27" s="3"/>
      <c r="U27" s="3"/>
      <c r="V27" s="3"/>
      <c r="W27" s="3"/>
      <c r="X27" s="3"/>
    </row>
  </sheetData>
  <mergeCells count="10">
    <mergeCell ref="B8:C9"/>
    <mergeCell ref="C22:C23"/>
    <mergeCell ref="C20:C21"/>
    <mergeCell ref="C18:C19"/>
    <mergeCell ref="C16:C17"/>
    <mergeCell ref="C14:C15"/>
    <mergeCell ref="C12:C13"/>
    <mergeCell ref="C10:C11"/>
    <mergeCell ref="B10:B13"/>
    <mergeCell ref="B14:B23"/>
  </mergeCells>
  <phoneticPr fontId="2"/>
  <conditionalFormatting sqref="E9:O9">
    <cfRule type="top10" dxfId="2180" priority="2438" rank="1"/>
  </conditionalFormatting>
  <conditionalFormatting sqref="E11:O11">
    <cfRule type="top10" dxfId="2179" priority="2439" rank="1"/>
  </conditionalFormatting>
  <conditionalFormatting sqref="E13:O13">
    <cfRule type="top10" dxfId="2178" priority="2440" rank="1"/>
  </conditionalFormatting>
  <conditionalFormatting sqref="E15:O15">
    <cfRule type="top10" dxfId="2177" priority="2441" rank="1"/>
  </conditionalFormatting>
  <conditionalFormatting sqref="E17:O17">
    <cfRule type="top10" dxfId="2176" priority="2442" rank="1"/>
  </conditionalFormatting>
  <conditionalFormatting sqref="E19:O19">
    <cfRule type="top10" dxfId="2175" priority="2443" rank="1"/>
  </conditionalFormatting>
  <conditionalFormatting sqref="E21:O21">
    <cfRule type="top10" dxfId="2174" priority="2444" rank="1"/>
  </conditionalFormatting>
  <conditionalFormatting sqref="E23:O23">
    <cfRule type="top10" dxfId="2173" priority="2445" rank="1"/>
  </conditionalFormatting>
  <pageMargins left="0.7" right="0.7" top="0.75" bottom="0.75" header="0.3" footer="0.3"/>
  <pageSetup paperSize="9" scale="85" orientation="landscape" r:id="rId1"/>
  <headerFoot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4" ht="15.75" customHeight="1" x14ac:dyDescent="0.15">
      <c r="B2" s="1" t="s">
        <v>49</v>
      </c>
    </row>
    <row r="3" spans="2:24" ht="15.75" customHeight="1" x14ac:dyDescent="0.15">
      <c r="B3" s="1" t="s">
        <v>424</v>
      </c>
    </row>
    <row r="4" spans="2:24" ht="15.75" customHeight="1" x14ac:dyDescent="0.15">
      <c r="B4" s="1" t="s">
        <v>425</v>
      </c>
    </row>
    <row r="5" spans="2:24" ht="15.75" customHeight="1" x14ac:dyDescent="0.15">
      <c r="B5" s="1" t="s">
        <v>426</v>
      </c>
    </row>
    <row r="6" spans="2:24" ht="4.5" customHeight="1" x14ac:dyDescent="0.15">
      <c r="B6" s="12"/>
      <c r="C6" s="14"/>
      <c r="D6" s="15"/>
      <c r="E6" s="6"/>
      <c r="F6" s="13"/>
      <c r="G6" s="13"/>
      <c r="H6" s="13"/>
    </row>
    <row r="7" spans="2:24" s="2" customFormat="1" ht="118.5" customHeight="1" thickBot="1" x14ac:dyDescent="0.2">
      <c r="B7" s="25"/>
      <c r="C7" s="26" t="s">
        <v>427</v>
      </c>
      <c r="D7" s="19" t="s">
        <v>52</v>
      </c>
      <c r="E7" s="75" t="s">
        <v>216</v>
      </c>
      <c r="F7" s="23" t="s">
        <v>437</v>
      </c>
      <c r="G7" s="23" t="s">
        <v>217</v>
      </c>
      <c r="H7" s="23" t="s">
        <v>53</v>
      </c>
      <c r="I7" s="76"/>
      <c r="J7" s="76"/>
      <c r="K7" s="76"/>
      <c r="L7" s="76"/>
      <c r="M7" s="76"/>
      <c r="N7" s="76"/>
      <c r="O7" s="76"/>
      <c r="P7" s="76"/>
      <c r="Q7" s="76"/>
      <c r="R7" s="76"/>
      <c r="S7" s="76"/>
      <c r="T7" s="76"/>
      <c r="U7" s="76"/>
      <c r="V7" s="76"/>
      <c r="W7" s="76"/>
      <c r="X7" s="76"/>
    </row>
    <row r="8" spans="2:24" ht="15.75" customHeight="1" thickTop="1" x14ac:dyDescent="0.15">
      <c r="B8" s="108" t="s">
        <v>428</v>
      </c>
      <c r="C8" s="119"/>
      <c r="D8" s="16">
        <v>5666</v>
      </c>
      <c r="E8" s="27">
        <v>1009</v>
      </c>
      <c r="F8" s="28">
        <v>320</v>
      </c>
      <c r="G8" s="28">
        <v>4214</v>
      </c>
      <c r="H8" s="28">
        <v>123</v>
      </c>
    </row>
    <row r="9" spans="2:24" ht="15.75" customHeight="1" x14ac:dyDescent="0.15">
      <c r="B9" s="110"/>
      <c r="C9" s="120"/>
      <c r="D9" s="18">
        <v>100</v>
      </c>
      <c r="E9" s="8">
        <v>17.8</v>
      </c>
      <c r="F9" s="11">
        <v>5.6</v>
      </c>
      <c r="G9" s="11">
        <v>74.400000000000006</v>
      </c>
      <c r="H9" s="11">
        <v>2.2000000000000002</v>
      </c>
    </row>
    <row r="10" spans="2:24" ht="15.75" customHeight="1" x14ac:dyDescent="0.15">
      <c r="B10" s="117" t="s">
        <v>429</v>
      </c>
      <c r="C10" s="121" t="s">
        <v>2</v>
      </c>
      <c r="D10" s="16">
        <v>1156</v>
      </c>
      <c r="E10" s="27">
        <v>288</v>
      </c>
      <c r="F10" s="28">
        <v>74</v>
      </c>
      <c r="G10" s="28">
        <v>758</v>
      </c>
      <c r="H10" s="28">
        <v>36</v>
      </c>
    </row>
    <row r="11" spans="2:24" ht="15.75" customHeight="1" x14ac:dyDescent="0.15">
      <c r="B11" s="116"/>
      <c r="C11" s="114"/>
      <c r="D11" s="33">
        <v>100</v>
      </c>
      <c r="E11" s="34">
        <v>24.9</v>
      </c>
      <c r="F11" s="35">
        <v>6.4</v>
      </c>
      <c r="G11" s="35">
        <v>65.599999999999994</v>
      </c>
      <c r="H11" s="35">
        <v>3.1</v>
      </c>
    </row>
    <row r="12" spans="2:24" ht="15.75" customHeight="1" x14ac:dyDescent="0.15">
      <c r="B12" s="116"/>
      <c r="C12" s="112" t="s">
        <v>3</v>
      </c>
      <c r="D12" s="16">
        <v>4467</v>
      </c>
      <c r="E12" s="27">
        <v>717</v>
      </c>
      <c r="F12" s="28">
        <v>245</v>
      </c>
      <c r="G12" s="28">
        <v>3422</v>
      </c>
      <c r="H12" s="28">
        <v>83</v>
      </c>
    </row>
    <row r="13" spans="2:24" ht="15.75" customHeight="1" x14ac:dyDescent="0.15">
      <c r="B13" s="118"/>
      <c r="C13" s="113"/>
      <c r="D13" s="18">
        <v>100</v>
      </c>
      <c r="E13" s="8">
        <v>16.100000000000001</v>
      </c>
      <c r="F13" s="11">
        <v>5.5</v>
      </c>
      <c r="G13" s="11">
        <v>76.599999999999994</v>
      </c>
      <c r="H13" s="11">
        <v>1.9</v>
      </c>
    </row>
    <row r="14" spans="2:24" ht="15.75" customHeight="1" x14ac:dyDescent="0.15">
      <c r="B14" s="117" t="s">
        <v>4</v>
      </c>
      <c r="C14" s="121" t="s">
        <v>430</v>
      </c>
      <c r="D14" s="16">
        <v>60</v>
      </c>
      <c r="E14" s="27">
        <v>16</v>
      </c>
      <c r="F14" s="28">
        <v>3</v>
      </c>
      <c r="G14" s="28">
        <v>40</v>
      </c>
      <c r="H14" s="28">
        <v>1</v>
      </c>
    </row>
    <row r="15" spans="2:24" ht="15.75" customHeight="1" x14ac:dyDescent="0.15">
      <c r="B15" s="116"/>
      <c r="C15" s="114"/>
      <c r="D15" s="33">
        <v>100</v>
      </c>
      <c r="E15" s="34">
        <v>26.7</v>
      </c>
      <c r="F15" s="35">
        <v>5</v>
      </c>
      <c r="G15" s="35">
        <v>66.7</v>
      </c>
      <c r="H15" s="35">
        <v>1.7</v>
      </c>
    </row>
    <row r="16" spans="2:24" ht="15.75" customHeight="1" x14ac:dyDescent="0.15">
      <c r="B16" s="116"/>
      <c r="C16" s="112" t="s">
        <v>431</v>
      </c>
      <c r="D16" s="16">
        <v>177</v>
      </c>
      <c r="E16" s="27">
        <v>51</v>
      </c>
      <c r="F16" s="28">
        <v>8</v>
      </c>
      <c r="G16" s="28">
        <v>105</v>
      </c>
      <c r="H16" s="28">
        <v>13</v>
      </c>
    </row>
    <row r="17" spans="2:8" ht="15.75" customHeight="1" x14ac:dyDescent="0.15">
      <c r="B17" s="116"/>
      <c r="C17" s="114"/>
      <c r="D17" s="33">
        <v>100</v>
      </c>
      <c r="E17" s="34">
        <v>28.8</v>
      </c>
      <c r="F17" s="35">
        <v>4.5</v>
      </c>
      <c r="G17" s="35">
        <v>59.3</v>
      </c>
      <c r="H17" s="35">
        <v>7.3</v>
      </c>
    </row>
    <row r="18" spans="2:8" ht="15.75" customHeight="1" x14ac:dyDescent="0.15">
      <c r="B18" s="116"/>
      <c r="C18" s="112" t="s">
        <v>432</v>
      </c>
      <c r="D18" s="16">
        <v>239</v>
      </c>
      <c r="E18" s="27">
        <v>63</v>
      </c>
      <c r="F18" s="28">
        <v>13</v>
      </c>
      <c r="G18" s="28">
        <v>153</v>
      </c>
      <c r="H18" s="28">
        <v>10</v>
      </c>
    </row>
    <row r="19" spans="2:8" ht="15.75" customHeight="1" x14ac:dyDescent="0.15">
      <c r="B19" s="116"/>
      <c r="C19" s="114"/>
      <c r="D19" s="33">
        <v>100</v>
      </c>
      <c r="E19" s="34">
        <v>26.4</v>
      </c>
      <c r="F19" s="35">
        <v>5.4</v>
      </c>
      <c r="G19" s="35">
        <v>64</v>
      </c>
      <c r="H19" s="35">
        <v>4.2</v>
      </c>
    </row>
    <row r="20" spans="2:8" ht="15.75" customHeight="1" x14ac:dyDescent="0.15">
      <c r="B20" s="116"/>
      <c r="C20" s="112" t="s">
        <v>433</v>
      </c>
      <c r="D20" s="16">
        <v>438</v>
      </c>
      <c r="E20" s="27">
        <v>104</v>
      </c>
      <c r="F20" s="28">
        <v>30</v>
      </c>
      <c r="G20" s="28">
        <v>292</v>
      </c>
      <c r="H20" s="28">
        <v>12</v>
      </c>
    </row>
    <row r="21" spans="2:8" ht="15.75" customHeight="1" x14ac:dyDescent="0.15">
      <c r="B21" s="116"/>
      <c r="C21" s="114"/>
      <c r="D21" s="33">
        <v>100</v>
      </c>
      <c r="E21" s="34">
        <v>23.7</v>
      </c>
      <c r="F21" s="35">
        <v>6.8</v>
      </c>
      <c r="G21" s="35">
        <v>66.7</v>
      </c>
      <c r="H21" s="35">
        <v>2.7</v>
      </c>
    </row>
    <row r="22" spans="2:8" ht="15.75" customHeight="1" x14ac:dyDescent="0.15">
      <c r="B22" s="116"/>
      <c r="C22" s="112" t="s">
        <v>434</v>
      </c>
      <c r="D22" s="16">
        <v>1054</v>
      </c>
      <c r="E22" s="27">
        <v>216</v>
      </c>
      <c r="F22" s="28">
        <v>74</v>
      </c>
      <c r="G22" s="28">
        <v>736</v>
      </c>
      <c r="H22" s="28">
        <v>28</v>
      </c>
    </row>
    <row r="23" spans="2:8" ht="15.75" customHeight="1" x14ac:dyDescent="0.15">
      <c r="B23" s="116"/>
      <c r="C23" s="114"/>
      <c r="D23" s="33">
        <v>100</v>
      </c>
      <c r="E23" s="34">
        <v>20.5</v>
      </c>
      <c r="F23" s="35">
        <v>7</v>
      </c>
      <c r="G23" s="35">
        <v>69.8</v>
      </c>
      <c r="H23" s="35">
        <v>2.7</v>
      </c>
    </row>
    <row r="24" spans="2:8" ht="15.75" customHeight="1" x14ac:dyDescent="0.15">
      <c r="B24" s="116"/>
      <c r="C24" s="112" t="s">
        <v>435</v>
      </c>
      <c r="D24" s="16">
        <v>1854</v>
      </c>
      <c r="E24" s="27">
        <v>315</v>
      </c>
      <c r="F24" s="28">
        <v>110</v>
      </c>
      <c r="G24" s="28">
        <v>1402</v>
      </c>
      <c r="H24" s="28">
        <v>27</v>
      </c>
    </row>
    <row r="25" spans="2:8" ht="15.75" customHeight="1" x14ac:dyDescent="0.15">
      <c r="B25" s="116"/>
      <c r="C25" s="114"/>
      <c r="D25" s="33">
        <v>100</v>
      </c>
      <c r="E25" s="34">
        <v>17</v>
      </c>
      <c r="F25" s="35">
        <v>5.9</v>
      </c>
      <c r="G25" s="35">
        <v>75.599999999999994</v>
      </c>
      <c r="H25" s="35">
        <v>1.5</v>
      </c>
    </row>
    <row r="26" spans="2:8" ht="15.75" customHeight="1" x14ac:dyDescent="0.15">
      <c r="B26" s="116"/>
      <c r="C26" s="112" t="s">
        <v>436</v>
      </c>
      <c r="D26" s="16">
        <v>1719</v>
      </c>
      <c r="E26" s="27">
        <v>230</v>
      </c>
      <c r="F26" s="28">
        <v>74</v>
      </c>
      <c r="G26" s="28">
        <v>1387</v>
      </c>
      <c r="H26" s="28">
        <v>28</v>
      </c>
    </row>
    <row r="27" spans="2:8" ht="15.75" customHeight="1" x14ac:dyDescent="0.15">
      <c r="B27" s="118"/>
      <c r="C27" s="113"/>
      <c r="D27" s="18">
        <v>100</v>
      </c>
      <c r="E27" s="8">
        <v>13.4</v>
      </c>
      <c r="F27" s="11">
        <v>4.3</v>
      </c>
      <c r="G27" s="11">
        <v>80.7</v>
      </c>
      <c r="H27" s="11">
        <v>1.6</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H9">
    <cfRule type="top10" dxfId="2172" priority="233" rank="1"/>
  </conditionalFormatting>
  <conditionalFormatting sqref="E11:H11">
    <cfRule type="top10" dxfId="2171" priority="234" rank="1"/>
  </conditionalFormatting>
  <conditionalFormatting sqref="E13:H13">
    <cfRule type="top10" dxfId="2170" priority="235" rank="1"/>
  </conditionalFormatting>
  <conditionalFormatting sqref="E15:H15">
    <cfRule type="top10" dxfId="2169" priority="236" rank="1"/>
  </conditionalFormatting>
  <conditionalFormatting sqref="E17:H17">
    <cfRule type="top10" dxfId="2168" priority="237" rank="1"/>
  </conditionalFormatting>
  <conditionalFormatting sqref="E19:H19">
    <cfRule type="top10" dxfId="2167" priority="238" rank="1"/>
  </conditionalFormatting>
  <conditionalFormatting sqref="E21:H21">
    <cfRule type="top10" dxfId="2166" priority="239" rank="1"/>
  </conditionalFormatting>
  <conditionalFormatting sqref="E23:H23">
    <cfRule type="top10" dxfId="2165" priority="240" rank="1"/>
  </conditionalFormatting>
  <conditionalFormatting sqref="E25:H25">
    <cfRule type="top10" dxfId="2164" priority="241" rank="1"/>
  </conditionalFormatting>
  <conditionalFormatting sqref="E27:H27">
    <cfRule type="top10" dxfId="2163" priority="242" rank="1"/>
  </conditionalFormatting>
  <pageMargins left="0.7" right="0.7" top="0.75" bottom="0.75" header="0.3" footer="0.3"/>
  <pageSetup paperSize="9" orientation="landscape" r:id="rId1"/>
  <headerFoot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4" ht="15.75" customHeight="1" x14ac:dyDescent="0.15">
      <c r="B2" s="1" t="s">
        <v>49</v>
      </c>
    </row>
    <row r="3" spans="2:24" ht="15.75" customHeight="1" x14ac:dyDescent="0.15">
      <c r="B3" s="1" t="s">
        <v>424</v>
      </c>
    </row>
    <row r="4" spans="2:24" ht="15.75" customHeight="1" x14ac:dyDescent="0.15">
      <c r="B4" s="1" t="s">
        <v>378</v>
      </c>
      <c r="C4" s="74"/>
    </row>
    <row r="5" spans="2:24" ht="15.75" customHeight="1" x14ac:dyDescent="0.15">
      <c r="B5" s="1" t="s">
        <v>426</v>
      </c>
    </row>
    <row r="6" spans="2:24" ht="4.5" customHeight="1" x14ac:dyDescent="0.15">
      <c r="B6" s="12"/>
      <c r="C6" s="14"/>
      <c r="D6" s="15"/>
      <c r="E6" s="6"/>
      <c r="F6" s="13"/>
      <c r="G6" s="13"/>
      <c r="H6" s="13"/>
    </row>
    <row r="7" spans="2:24" s="2" customFormat="1" ht="118.5" customHeight="1" thickBot="1" x14ac:dyDescent="0.2">
      <c r="B7" s="25"/>
      <c r="C7" s="26" t="s">
        <v>427</v>
      </c>
      <c r="D7" s="19" t="s">
        <v>52</v>
      </c>
      <c r="E7" s="75" t="s">
        <v>216</v>
      </c>
      <c r="F7" s="23" t="s">
        <v>437</v>
      </c>
      <c r="G7" s="23" t="s">
        <v>217</v>
      </c>
      <c r="H7" s="23" t="s">
        <v>53</v>
      </c>
      <c r="I7" s="76"/>
      <c r="J7" s="76"/>
      <c r="K7" s="76"/>
      <c r="L7" s="76"/>
      <c r="M7" s="76"/>
      <c r="N7" s="76"/>
      <c r="O7" s="76"/>
      <c r="P7" s="76"/>
      <c r="Q7" s="76"/>
      <c r="R7" s="76"/>
      <c r="S7" s="76"/>
      <c r="T7" s="76"/>
      <c r="U7" s="76"/>
      <c r="V7" s="76"/>
      <c r="W7" s="76"/>
      <c r="X7" s="76"/>
    </row>
    <row r="8" spans="2:24" ht="15.75" customHeight="1" thickTop="1" x14ac:dyDescent="0.15">
      <c r="B8" s="108" t="s">
        <v>428</v>
      </c>
      <c r="C8" s="119"/>
      <c r="D8" s="16">
        <v>5666</v>
      </c>
      <c r="E8" s="27">
        <v>1506</v>
      </c>
      <c r="F8" s="28">
        <v>599</v>
      </c>
      <c r="G8" s="28">
        <v>3435</v>
      </c>
      <c r="H8" s="28">
        <v>126</v>
      </c>
    </row>
    <row r="9" spans="2:24" ht="15.75" customHeight="1" x14ac:dyDescent="0.15">
      <c r="B9" s="110"/>
      <c r="C9" s="120"/>
      <c r="D9" s="18">
        <v>100</v>
      </c>
      <c r="E9" s="8">
        <v>26.6</v>
      </c>
      <c r="F9" s="11">
        <v>10.6</v>
      </c>
      <c r="G9" s="11">
        <v>60.6</v>
      </c>
      <c r="H9" s="11">
        <v>2.2000000000000002</v>
      </c>
    </row>
    <row r="10" spans="2:24" ht="15.75" customHeight="1" x14ac:dyDescent="0.15">
      <c r="B10" s="117" t="s">
        <v>429</v>
      </c>
      <c r="C10" s="121" t="s">
        <v>2</v>
      </c>
      <c r="D10" s="16">
        <v>1156</v>
      </c>
      <c r="E10" s="27">
        <v>320</v>
      </c>
      <c r="F10" s="28">
        <v>143</v>
      </c>
      <c r="G10" s="28">
        <v>665</v>
      </c>
      <c r="H10" s="28">
        <v>28</v>
      </c>
    </row>
    <row r="11" spans="2:24" ht="15.75" customHeight="1" x14ac:dyDescent="0.15">
      <c r="B11" s="116"/>
      <c r="C11" s="114"/>
      <c r="D11" s="33">
        <v>100</v>
      </c>
      <c r="E11" s="34">
        <v>27.7</v>
      </c>
      <c r="F11" s="35">
        <v>12.4</v>
      </c>
      <c r="G11" s="35">
        <v>57.5</v>
      </c>
      <c r="H11" s="35">
        <v>2.4</v>
      </c>
    </row>
    <row r="12" spans="2:24" ht="15.75" customHeight="1" x14ac:dyDescent="0.15">
      <c r="B12" s="116"/>
      <c r="C12" s="112" t="s">
        <v>3</v>
      </c>
      <c r="D12" s="16">
        <v>4467</v>
      </c>
      <c r="E12" s="27">
        <v>1174</v>
      </c>
      <c r="F12" s="28">
        <v>450</v>
      </c>
      <c r="G12" s="28">
        <v>2749</v>
      </c>
      <c r="H12" s="28">
        <v>94</v>
      </c>
    </row>
    <row r="13" spans="2:24" ht="15.75" customHeight="1" x14ac:dyDescent="0.15">
      <c r="B13" s="118"/>
      <c r="C13" s="113"/>
      <c r="D13" s="18">
        <v>100</v>
      </c>
      <c r="E13" s="8">
        <v>26.3</v>
      </c>
      <c r="F13" s="11">
        <v>10.1</v>
      </c>
      <c r="G13" s="11">
        <v>61.5</v>
      </c>
      <c r="H13" s="11">
        <v>2.1</v>
      </c>
    </row>
    <row r="14" spans="2:24" ht="15.75" customHeight="1" x14ac:dyDescent="0.15">
      <c r="B14" s="117" t="s">
        <v>4</v>
      </c>
      <c r="C14" s="121" t="s">
        <v>430</v>
      </c>
      <c r="D14" s="16">
        <v>60</v>
      </c>
      <c r="E14" s="27">
        <v>14</v>
      </c>
      <c r="F14" s="28">
        <v>7</v>
      </c>
      <c r="G14" s="28">
        <v>37</v>
      </c>
      <c r="H14" s="28">
        <v>2</v>
      </c>
    </row>
    <row r="15" spans="2:24" ht="15.75" customHeight="1" x14ac:dyDescent="0.15">
      <c r="B15" s="116"/>
      <c r="C15" s="114"/>
      <c r="D15" s="33">
        <v>100</v>
      </c>
      <c r="E15" s="34">
        <v>23.3</v>
      </c>
      <c r="F15" s="35">
        <v>11.7</v>
      </c>
      <c r="G15" s="35">
        <v>61.7</v>
      </c>
      <c r="H15" s="35">
        <v>3.3</v>
      </c>
    </row>
    <row r="16" spans="2:24" ht="15.75" customHeight="1" x14ac:dyDescent="0.15">
      <c r="B16" s="116"/>
      <c r="C16" s="112" t="s">
        <v>431</v>
      </c>
      <c r="D16" s="16">
        <v>177</v>
      </c>
      <c r="E16" s="27">
        <v>56</v>
      </c>
      <c r="F16" s="28">
        <v>24</v>
      </c>
      <c r="G16" s="28">
        <v>89</v>
      </c>
      <c r="H16" s="28">
        <v>8</v>
      </c>
    </row>
    <row r="17" spans="2:8" ht="15.75" customHeight="1" x14ac:dyDescent="0.15">
      <c r="B17" s="116"/>
      <c r="C17" s="114"/>
      <c r="D17" s="33">
        <v>100</v>
      </c>
      <c r="E17" s="34">
        <v>31.6</v>
      </c>
      <c r="F17" s="35">
        <v>13.6</v>
      </c>
      <c r="G17" s="35">
        <v>50.3</v>
      </c>
      <c r="H17" s="35">
        <v>4.5</v>
      </c>
    </row>
    <row r="18" spans="2:8" ht="15.75" customHeight="1" x14ac:dyDescent="0.15">
      <c r="B18" s="116"/>
      <c r="C18" s="112" t="s">
        <v>432</v>
      </c>
      <c r="D18" s="16">
        <v>239</v>
      </c>
      <c r="E18" s="27">
        <v>76</v>
      </c>
      <c r="F18" s="28">
        <v>22</v>
      </c>
      <c r="G18" s="28">
        <v>137</v>
      </c>
      <c r="H18" s="28">
        <v>4</v>
      </c>
    </row>
    <row r="19" spans="2:8" ht="15.75" customHeight="1" x14ac:dyDescent="0.15">
      <c r="B19" s="116"/>
      <c r="C19" s="114"/>
      <c r="D19" s="33">
        <v>100</v>
      </c>
      <c r="E19" s="34">
        <v>31.8</v>
      </c>
      <c r="F19" s="35">
        <v>9.1999999999999993</v>
      </c>
      <c r="G19" s="35">
        <v>57.3</v>
      </c>
      <c r="H19" s="35">
        <v>1.7</v>
      </c>
    </row>
    <row r="20" spans="2:8" ht="15.75" customHeight="1" x14ac:dyDescent="0.15">
      <c r="B20" s="116"/>
      <c r="C20" s="112" t="s">
        <v>433</v>
      </c>
      <c r="D20" s="16">
        <v>438</v>
      </c>
      <c r="E20" s="27">
        <v>149</v>
      </c>
      <c r="F20" s="28">
        <v>46</v>
      </c>
      <c r="G20" s="28">
        <v>228</v>
      </c>
      <c r="H20" s="28">
        <v>15</v>
      </c>
    </row>
    <row r="21" spans="2:8" ht="15.75" customHeight="1" x14ac:dyDescent="0.15">
      <c r="B21" s="116"/>
      <c r="C21" s="114"/>
      <c r="D21" s="33">
        <v>100</v>
      </c>
      <c r="E21" s="34">
        <v>34</v>
      </c>
      <c r="F21" s="35">
        <v>10.5</v>
      </c>
      <c r="G21" s="35">
        <v>52.1</v>
      </c>
      <c r="H21" s="35">
        <v>3.4</v>
      </c>
    </row>
    <row r="22" spans="2:8" ht="15.75" customHeight="1" x14ac:dyDescent="0.15">
      <c r="B22" s="116"/>
      <c r="C22" s="112" t="s">
        <v>434</v>
      </c>
      <c r="D22" s="16">
        <v>1054</v>
      </c>
      <c r="E22" s="27">
        <v>351</v>
      </c>
      <c r="F22" s="28">
        <v>120</v>
      </c>
      <c r="G22" s="28">
        <v>564</v>
      </c>
      <c r="H22" s="28">
        <v>19</v>
      </c>
    </row>
    <row r="23" spans="2:8" ht="15.75" customHeight="1" x14ac:dyDescent="0.15">
      <c r="B23" s="116"/>
      <c r="C23" s="114"/>
      <c r="D23" s="33">
        <v>100</v>
      </c>
      <c r="E23" s="34">
        <v>33.299999999999997</v>
      </c>
      <c r="F23" s="35">
        <v>11.4</v>
      </c>
      <c r="G23" s="35">
        <v>53.5</v>
      </c>
      <c r="H23" s="35">
        <v>1.8</v>
      </c>
    </row>
    <row r="24" spans="2:8" ht="15.75" customHeight="1" x14ac:dyDescent="0.15">
      <c r="B24" s="116"/>
      <c r="C24" s="112" t="s">
        <v>435</v>
      </c>
      <c r="D24" s="16">
        <v>1854</v>
      </c>
      <c r="E24" s="27">
        <v>500</v>
      </c>
      <c r="F24" s="28">
        <v>198</v>
      </c>
      <c r="G24" s="28">
        <v>1126</v>
      </c>
      <c r="H24" s="28">
        <v>30</v>
      </c>
    </row>
    <row r="25" spans="2:8" ht="15.75" customHeight="1" x14ac:dyDescent="0.15">
      <c r="B25" s="116"/>
      <c r="C25" s="114"/>
      <c r="D25" s="33">
        <v>100</v>
      </c>
      <c r="E25" s="34">
        <v>27</v>
      </c>
      <c r="F25" s="35">
        <v>10.7</v>
      </c>
      <c r="G25" s="35">
        <v>60.7</v>
      </c>
      <c r="H25" s="35">
        <v>1.6</v>
      </c>
    </row>
    <row r="26" spans="2:8" ht="15.75" customHeight="1" x14ac:dyDescent="0.15">
      <c r="B26" s="116"/>
      <c r="C26" s="112" t="s">
        <v>436</v>
      </c>
      <c r="D26" s="16">
        <v>1719</v>
      </c>
      <c r="E26" s="27">
        <v>334</v>
      </c>
      <c r="F26" s="28">
        <v>167</v>
      </c>
      <c r="G26" s="28">
        <v>1175</v>
      </c>
      <c r="H26" s="28">
        <v>43</v>
      </c>
    </row>
    <row r="27" spans="2:8" ht="15.75" customHeight="1" x14ac:dyDescent="0.15">
      <c r="B27" s="118"/>
      <c r="C27" s="113"/>
      <c r="D27" s="18">
        <v>100</v>
      </c>
      <c r="E27" s="8">
        <v>19.399999999999999</v>
      </c>
      <c r="F27" s="11">
        <v>9.6999999999999993</v>
      </c>
      <c r="G27" s="11">
        <v>68.400000000000006</v>
      </c>
      <c r="H27" s="11">
        <v>2.5</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H9">
    <cfRule type="top10" dxfId="2162" priority="243" rank="1"/>
  </conditionalFormatting>
  <conditionalFormatting sqref="E11:H11">
    <cfRule type="top10" dxfId="2161" priority="244" rank="1"/>
  </conditionalFormatting>
  <conditionalFormatting sqref="E13:H13">
    <cfRule type="top10" dxfId="2160" priority="245" rank="1"/>
  </conditionalFormatting>
  <conditionalFormatting sqref="E15:H15">
    <cfRule type="top10" dxfId="2159" priority="246" rank="1"/>
  </conditionalFormatting>
  <conditionalFormatting sqref="E17:H17">
    <cfRule type="top10" dxfId="2158" priority="247" rank="1"/>
  </conditionalFormatting>
  <conditionalFormatting sqref="E19:H19">
    <cfRule type="top10" dxfId="2157" priority="248" rank="1"/>
  </conditionalFormatting>
  <conditionalFormatting sqref="E21:H21">
    <cfRule type="top10" dxfId="2156" priority="249" rank="1"/>
  </conditionalFormatting>
  <conditionalFormatting sqref="E23:H23">
    <cfRule type="top10" dxfId="2155" priority="250" rank="1"/>
  </conditionalFormatting>
  <conditionalFormatting sqref="E25:H25">
    <cfRule type="top10" dxfId="2154" priority="251" rank="1"/>
  </conditionalFormatting>
  <conditionalFormatting sqref="E27:H27">
    <cfRule type="top10" dxfId="2153" priority="252" rank="1"/>
  </conditionalFormatting>
  <pageMargins left="0.7" right="0.7" top="0.75" bottom="0.75" header="0.3" footer="0.3"/>
  <pageSetup paperSize="9" orientation="landscape" r:id="rId1"/>
  <headerFoot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18" ht="15.75" customHeight="1" x14ac:dyDescent="0.15">
      <c r="B2" s="1" t="s">
        <v>49</v>
      </c>
    </row>
    <row r="3" spans="2:18" ht="15.75" customHeight="1" x14ac:dyDescent="0.15">
      <c r="B3" s="1" t="s">
        <v>424</v>
      </c>
    </row>
    <row r="4" spans="2:18" ht="15.75" customHeight="1" x14ac:dyDescent="0.15">
      <c r="B4" s="1" t="s">
        <v>379</v>
      </c>
      <c r="C4" s="74"/>
    </row>
    <row r="5" spans="2:18" ht="15.75" customHeight="1" x14ac:dyDescent="0.15">
      <c r="B5" s="1" t="s">
        <v>426</v>
      </c>
    </row>
    <row r="6" spans="2:18" ht="4.5" customHeight="1" x14ac:dyDescent="0.15">
      <c r="B6" s="12"/>
      <c r="C6" s="14"/>
      <c r="D6" s="15"/>
      <c r="E6" s="6"/>
      <c r="F6" s="13"/>
      <c r="G6" s="13"/>
      <c r="H6" s="13"/>
      <c r="I6" s="13"/>
    </row>
    <row r="7" spans="2:18" s="2" customFormat="1" ht="118.5" customHeight="1" thickBot="1" x14ac:dyDescent="0.2">
      <c r="B7" s="9"/>
      <c r="C7" s="5" t="s">
        <v>427</v>
      </c>
      <c r="D7" s="19" t="s">
        <v>52</v>
      </c>
      <c r="E7" s="22" t="s">
        <v>208</v>
      </c>
      <c r="F7" s="23" t="s">
        <v>566</v>
      </c>
      <c r="G7" s="23" t="s">
        <v>209</v>
      </c>
      <c r="H7" s="23" t="s">
        <v>210</v>
      </c>
      <c r="I7" s="23" t="s">
        <v>53</v>
      </c>
      <c r="J7" s="76"/>
      <c r="K7" s="76"/>
      <c r="L7" s="76"/>
      <c r="M7" s="76"/>
      <c r="N7" s="76"/>
      <c r="O7" s="76"/>
      <c r="P7" s="76"/>
      <c r="Q7" s="76"/>
      <c r="R7" s="76"/>
    </row>
    <row r="8" spans="2:18" ht="15.75" customHeight="1" thickTop="1" x14ac:dyDescent="0.15">
      <c r="B8" s="108" t="s">
        <v>428</v>
      </c>
      <c r="C8" s="119"/>
      <c r="D8" s="16">
        <v>5666</v>
      </c>
      <c r="E8" s="27">
        <v>1104</v>
      </c>
      <c r="F8" s="28">
        <v>963</v>
      </c>
      <c r="G8" s="28">
        <v>2876</v>
      </c>
      <c r="H8" s="28">
        <v>604</v>
      </c>
      <c r="I8" s="28">
        <v>119</v>
      </c>
    </row>
    <row r="9" spans="2:18" ht="15.75" customHeight="1" x14ac:dyDescent="0.15">
      <c r="B9" s="110"/>
      <c r="C9" s="120"/>
      <c r="D9" s="18">
        <v>100</v>
      </c>
      <c r="E9" s="8">
        <v>19.5</v>
      </c>
      <c r="F9" s="11">
        <v>17</v>
      </c>
      <c r="G9" s="11">
        <v>50.8</v>
      </c>
      <c r="H9" s="11">
        <v>10.7</v>
      </c>
      <c r="I9" s="11">
        <v>2.1</v>
      </c>
    </row>
    <row r="10" spans="2:18" ht="15.75" customHeight="1" x14ac:dyDescent="0.15">
      <c r="B10" s="117" t="s">
        <v>429</v>
      </c>
      <c r="C10" s="121" t="s">
        <v>2</v>
      </c>
      <c r="D10" s="16">
        <v>1156</v>
      </c>
      <c r="E10" s="27">
        <v>233</v>
      </c>
      <c r="F10" s="28">
        <v>159</v>
      </c>
      <c r="G10" s="28">
        <v>555</v>
      </c>
      <c r="H10" s="28">
        <v>182</v>
      </c>
      <c r="I10" s="28">
        <v>27</v>
      </c>
    </row>
    <row r="11" spans="2:18" ht="15.75" customHeight="1" x14ac:dyDescent="0.15">
      <c r="B11" s="116"/>
      <c r="C11" s="114"/>
      <c r="D11" s="33">
        <v>100</v>
      </c>
      <c r="E11" s="34">
        <v>20.2</v>
      </c>
      <c r="F11" s="35">
        <v>13.8</v>
      </c>
      <c r="G11" s="35">
        <v>48</v>
      </c>
      <c r="H11" s="35">
        <v>15.7</v>
      </c>
      <c r="I11" s="35">
        <v>2.2999999999999998</v>
      </c>
    </row>
    <row r="12" spans="2:18" ht="15.75" customHeight="1" x14ac:dyDescent="0.15">
      <c r="B12" s="116"/>
      <c r="C12" s="112" t="s">
        <v>3</v>
      </c>
      <c r="D12" s="16">
        <v>4467</v>
      </c>
      <c r="E12" s="27">
        <v>862</v>
      </c>
      <c r="F12" s="28">
        <v>798</v>
      </c>
      <c r="G12" s="28">
        <v>2300</v>
      </c>
      <c r="H12" s="28">
        <v>417</v>
      </c>
      <c r="I12" s="28">
        <v>90</v>
      </c>
    </row>
    <row r="13" spans="2:18" ht="15.75" customHeight="1" x14ac:dyDescent="0.15">
      <c r="B13" s="118"/>
      <c r="C13" s="113"/>
      <c r="D13" s="18">
        <v>100</v>
      </c>
      <c r="E13" s="8">
        <v>19.3</v>
      </c>
      <c r="F13" s="11">
        <v>17.899999999999999</v>
      </c>
      <c r="G13" s="11">
        <v>51.5</v>
      </c>
      <c r="H13" s="11">
        <v>9.3000000000000007</v>
      </c>
      <c r="I13" s="11">
        <v>2</v>
      </c>
    </row>
    <row r="14" spans="2:18" ht="15.75" customHeight="1" x14ac:dyDescent="0.15">
      <c r="B14" s="117" t="s">
        <v>4</v>
      </c>
      <c r="C14" s="121" t="s">
        <v>430</v>
      </c>
      <c r="D14" s="16">
        <v>60</v>
      </c>
      <c r="E14" s="27">
        <v>18</v>
      </c>
      <c r="F14" s="28">
        <v>2</v>
      </c>
      <c r="G14" s="28">
        <v>30</v>
      </c>
      <c r="H14" s="28">
        <v>8</v>
      </c>
      <c r="I14" s="28">
        <v>2</v>
      </c>
    </row>
    <row r="15" spans="2:18" ht="15.75" customHeight="1" x14ac:dyDescent="0.15">
      <c r="B15" s="116"/>
      <c r="C15" s="114"/>
      <c r="D15" s="33">
        <v>100</v>
      </c>
      <c r="E15" s="34">
        <v>30</v>
      </c>
      <c r="F15" s="35">
        <v>3.3</v>
      </c>
      <c r="G15" s="35">
        <v>50</v>
      </c>
      <c r="H15" s="35">
        <v>13.3</v>
      </c>
      <c r="I15" s="35">
        <v>3.3</v>
      </c>
    </row>
    <row r="16" spans="2:18" ht="15.75" customHeight="1" x14ac:dyDescent="0.15">
      <c r="B16" s="116"/>
      <c r="C16" s="112" t="s">
        <v>431</v>
      </c>
      <c r="D16" s="16">
        <v>177</v>
      </c>
      <c r="E16" s="27">
        <v>38</v>
      </c>
      <c r="F16" s="28">
        <v>27</v>
      </c>
      <c r="G16" s="28">
        <v>76</v>
      </c>
      <c r="H16" s="28">
        <v>30</v>
      </c>
      <c r="I16" s="28">
        <v>6</v>
      </c>
    </row>
    <row r="17" spans="2:9" ht="15.75" customHeight="1" x14ac:dyDescent="0.15">
      <c r="B17" s="116"/>
      <c r="C17" s="114"/>
      <c r="D17" s="33">
        <v>100</v>
      </c>
      <c r="E17" s="34">
        <v>21.5</v>
      </c>
      <c r="F17" s="35">
        <v>15.3</v>
      </c>
      <c r="G17" s="35">
        <v>42.9</v>
      </c>
      <c r="H17" s="35">
        <v>16.899999999999999</v>
      </c>
      <c r="I17" s="35">
        <v>3.4</v>
      </c>
    </row>
    <row r="18" spans="2:9" ht="15.75" customHeight="1" x14ac:dyDescent="0.15">
      <c r="B18" s="116"/>
      <c r="C18" s="112" t="s">
        <v>432</v>
      </c>
      <c r="D18" s="16">
        <v>239</v>
      </c>
      <c r="E18" s="27">
        <v>47</v>
      </c>
      <c r="F18" s="28">
        <v>43</v>
      </c>
      <c r="G18" s="28">
        <v>109</v>
      </c>
      <c r="H18" s="28">
        <v>34</v>
      </c>
      <c r="I18" s="28">
        <v>6</v>
      </c>
    </row>
    <row r="19" spans="2:9" ht="15.75" customHeight="1" x14ac:dyDescent="0.15">
      <c r="B19" s="116"/>
      <c r="C19" s="114"/>
      <c r="D19" s="33">
        <v>100</v>
      </c>
      <c r="E19" s="34">
        <v>19.7</v>
      </c>
      <c r="F19" s="35">
        <v>18</v>
      </c>
      <c r="G19" s="35">
        <v>45.6</v>
      </c>
      <c r="H19" s="35">
        <v>14.2</v>
      </c>
      <c r="I19" s="35">
        <v>2.5</v>
      </c>
    </row>
    <row r="20" spans="2:9" ht="15.75" customHeight="1" x14ac:dyDescent="0.15">
      <c r="B20" s="116"/>
      <c r="C20" s="112" t="s">
        <v>433</v>
      </c>
      <c r="D20" s="16">
        <v>438</v>
      </c>
      <c r="E20" s="27">
        <v>80</v>
      </c>
      <c r="F20" s="28">
        <v>85</v>
      </c>
      <c r="G20" s="28">
        <v>211</v>
      </c>
      <c r="H20" s="28">
        <v>52</v>
      </c>
      <c r="I20" s="28">
        <v>10</v>
      </c>
    </row>
    <row r="21" spans="2:9" ht="15.75" customHeight="1" x14ac:dyDescent="0.15">
      <c r="B21" s="116"/>
      <c r="C21" s="114"/>
      <c r="D21" s="33">
        <v>100</v>
      </c>
      <c r="E21" s="34">
        <v>18.3</v>
      </c>
      <c r="F21" s="35">
        <v>19.399999999999999</v>
      </c>
      <c r="G21" s="35">
        <v>48.2</v>
      </c>
      <c r="H21" s="35">
        <v>11.9</v>
      </c>
      <c r="I21" s="35">
        <v>2.2999999999999998</v>
      </c>
    </row>
    <row r="22" spans="2:9" ht="15.75" customHeight="1" x14ac:dyDescent="0.15">
      <c r="B22" s="116"/>
      <c r="C22" s="112" t="s">
        <v>434</v>
      </c>
      <c r="D22" s="16">
        <v>1054</v>
      </c>
      <c r="E22" s="27">
        <v>131</v>
      </c>
      <c r="F22" s="28">
        <v>192</v>
      </c>
      <c r="G22" s="28">
        <v>575</v>
      </c>
      <c r="H22" s="28">
        <v>138</v>
      </c>
      <c r="I22" s="28">
        <v>18</v>
      </c>
    </row>
    <row r="23" spans="2:9" ht="15.75" customHeight="1" x14ac:dyDescent="0.15">
      <c r="B23" s="116"/>
      <c r="C23" s="114"/>
      <c r="D23" s="33">
        <v>100</v>
      </c>
      <c r="E23" s="34">
        <v>12.4</v>
      </c>
      <c r="F23" s="35">
        <v>18.2</v>
      </c>
      <c r="G23" s="35">
        <v>54.6</v>
      </c>
      <c r="H23" s="35">
        <v>13.1</v>
      </c>
      <c r="I23" s="35">
        <v>1.7</v>
      </c>
    </row>
    <row r="24" spans="2:9" ht="15.75" customHeight="1" x14ac:dyDescent="0.15">
      <c r="B24" s="116"/>
      <c r="C24" s="112" t="s">
        <v>435</v>
      </c>
      <c r="D24" s="16">
        <v>1854</v>
      </c>
      <c r="E24" s="27">
        <v>329</v>
      </c>
      <c r="F24" s="28">
        <v>321</v>
      </c>
      <c r="G24" s="28">
        <v>977</v>
      </c>
      <c r="H24" s="28">
        <v>197</v>
      </c>
      <c r="I24" s="28">
        <v>30</v>
      </c>
    </row>
    <row r="25" spans="2:9" ht="15.75" customHeight="1" x14ac:dyDescent="0.15">
      <c r="B25" s="116"/>
      <c r="C25" s="114"/>
      <c r="D25" s="33">
        <v>100</v>
      </c>
      <c r="E25" s="34">
        <v>17.7</v>
      </c>
      <c r="F25" s="35">
        <v>17.3</v>
      </c>
      <c r="G25" s="35">
        <v>52.7</v>
      </c>
      <c r="H25" s="35">
        <v>10.6</v>
      </c>
      <c r="I25" s="35">
        <v>1.6</v>
      </c>
    </row>
    <row r="26" spans="2:9" ht="15.75" customHeight="1" x14ac:dyDescent="0.15">
      <c r="B26" s="116"/>
      <c r="C26" s="112" t="s">
        <v>436</v>
      </c>
      <c r="D26" s="16">
        <v>1719</v>
      </c>
      <c r="E26" s="27">
        <v>433</v>
      </c>
      <c r="F26" s="28">
        <v>268</v>
      </c>
      <c r="G26" s="28">
        <v>836</v>
      </c>
      <c r="H26" s="28">
        <v>138</v>
      </c>
      <c r="I26" s="28">
        <v>44</v>
      </c>
    </row>
    <row r="27" spans="2:9" ht="15.75" customHeight="1" x14ac:dyDescent="0.15">
      <c r="B27" s="118"/>
      <c r="C27" s="113"/>
      <c r="D27" s="18">
        <v>100</v>
      </c>
      <c r="E27" s="8">
        <v>25.2</v>
      </c>
      <c r="F27" s="11">
        <v>15.6</v>
      </c>
      <c r="G27" s="11">
        <v>48.6</v>
      </c>
      <c r="H27" s="11">
        <v>8</v>
      </c>
      <c r="I27" s="11">
        <v>2.6</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I9">
    <cfRule type="top10" dxfId="2152" priority="253" rank="1"/>
  </conditionalFormatting>
  <conditionalFormatting sqref="E11:I11">
    <cfRule type="top10" dxfId="2151" priority="254" rank="1"/>
  </conditionalFormatting>
  <conditionalFormatting sqref="E13:I13">
    <cfRule type="top10" dxfId="2150" priority="255" rank="1"/>
  </conditionalFormatting>
  <conditionalFormatting sqref="E15:I15">
    <cfRule type="top10" dxfId="2149" priority="256" rank="1"/>
  </conditionalFormatting>
  <conditionalFormatting sqref="E17:I17">
    <cfRule type="top10" dxfId="2148" priority="257" rank="1"/>
  </conditionalFormatting>
  <conditionalFormatting sqref="E19:I19">
    <cfRule type="top10" dxfId="2147" priority="258" rank="1"/>
  </conditionalFormatting>
  <conditionalFormatting sqref="E21:I21">
    <cfRule type="top10" dxfId="2146" priority="259" rank="1"/>
  </conditionalFormatting>
  <conditionalFormatting sqref="E23:I23">
    <cfRule type="top10" dxfId="2145" priority="260" rank="1"/>
  </conditionalFormatting>
  <conditionalFormatting sqref="E25:I25">
    <cfRule type="top10" dxfId="2144" priority="261" rank="1"/>
  </conditionalFormatting>
  <conditionalFormatting sqref="E27:I27">
    <cfRule type="top10" dxfId="2143" priority="262" rank="1"/>
  </conditionalFormatting>
  <pageMargins left="0.7" right="0.7" top="0.75" bottom="0.75" header="0.3" footer="0.3"/>
  <pageSetup paperSize="9"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11" ht="15.75" customHeight="1" x14ac:dyDescent="0.15">
      <c r="B2" s="1" t="s">
        <v>49</v>
      </c>
    </row>
    <row r="3" spans="2:11" ht="15.75" customHeight="1" x14ac:dyDescent="0.15">
      <c r="B3" s="1" t="s">
        <v>50</v>
      </c>
    </row>
    <row r="4" spans="2:11" ht="15.75" customHeight="1" x14ac:dyDescent="0.15">
      <c r="B4" s="3" t="s">
        <v>379</v>
      </c>
      <c r="C4" s="3"/>
      <c r="D4" s="3"/>
      <c r="E4" s="3"/>
      <c r="F4" s="3"/>
      <c r="G4" s="3"/>
      <c r="H4" s="3"/>
      <c r="I4" s="3"/>
      <c r="J4" s="3"/>
      <c r="K4" s="3"/>
    </row>
    <row r="5" spans="2:11" ht="15.75" customHeight="1" x14ac:dyDescent="0.15">
      <c r="B5" s="3" t="s">
        <v>51</v>
      </c>
      <c r="C5" s="3"/>
      <c r="D5" s="3"/>
      <c r="E5" s="3"/>
      <c r="F5" s="3"/>
      <c r="G5" s="3"/>
      <c r="H5" s="3"/>
      <c r="I5" s="3"/>
      <c r="J5" s="3"/>
      <c r="K5" s="3"/>
    </row>
    <row r="6" spans="2:11" ht="4.5" customHeight="1" x14ac:dyDescent="0.15">
      <c r="B6" s="12"/>
      <c r="C6" s="14"/>
      <c r="D6" s="15"/>
      <c r="E6" s="6"/>
      <c r="F6" s="13"/>
      <c r="G6" s="13"/>
      <c r="H6" s="13"/>
      <c r="I6" s="13"/>
      <c r="J6" s="3"/>
      <c r="K6" s="3"/>
    </row>
    <row r="7" spans="2:11" s="2" customFormat="1" ht="118.5" customHeight="1" thickBot="1" x14ac:dyDescent="0.2">
      <c r="B7" s="9"/>
      <c r="C7" s="5" t="s">
        <v>48</v>
      </c>
      <c r="D7" s="19" t="s">
        <v>52</v>
      </c>
      <c r="E7" s="22" t="s">
        <v>208</v>
      </c>
      <c r="F7" s="23" t="s">
        <v>192</v>
      </c>
      <c r="G7" s="23" t="s">
        <v>209</v>
      </c>
      <c r="H7" s="23" t="s">
        <v>210</v>
      </c>
      <c r="I7" s="23" t="s">
        <v>53</v>
      </c>
      <c r="J7" s="4"/>
      <c r="K7" s="4"/>
    </row>
    <row r="8" spans="2:11" ht="15.75" customHeight="1" thickTop="1" x14ac:dyDescent="0.15">
      <c r="B8" s="108" t="s">
        <v>54</v>
      </c>
      <c r="C8" s="109"/>
      <c r="D8" s="16">
        <v>745</v>
      </c>
      <c r="E8" s="7">
        <v>112</v>
      </c>
      <c r="F8" s="10">
        <v>144</v>
      </c>
      <c r="G8" s="10">
        <v>313</v>
      </c>
      <c r="H8" s="10">
        <v>153</v>
      </c>
      <c r="I8" s="10">
        <v>23</v>
      </c>
      <c r="J8" s="3"/>
      <c r="K8" s="3"/>
    </row>
    <row r="9" spans="2:11" ht="15.75" customHeight="1" x14ac:dyDescent="0.15">
      <c r="B9" s="110"/>
      <c r="C9" s="111"/>
      <c r="D9" s="18">
        <v>100</v>
      </c>
      <c r="E9" s="8">
        <v>15</v>
      </c>
      <c r="F9" s="11">
        <v>19.3</v>
      </c>
      <c r="G9" s="11">
        <v>42</v>
      </c>
      <c r="H9" s="11">
        <v>20.5</v>
      </c>
      <c r="I9" s="11">
        <v>3.1</v>
      </c>
      <c r="J9" s="3"/>
      <c r="K9" s="3"/>
    </row>
    <row r="10" spans="2:11" ht="15.75" customHeight="1" x14ac:dyDescent="0.15">
      <c r="B10" s="116" t="s">
        <v>46</v>
      </c>
      <c r="C10" s="115" t="s">
        <v>2</v>
      </c>
      <c r="D10" s="17">
        <v>245</v>
      </c>
      <c r="E10" s="7">
        <v>25</v>
      </c>
      <c r="F10" s="10">
        <v>40</v>
      </c>
      <c r="G10" s="10">
        <v>103</v>
      </c>
      <c r="H10" s="10">
        <v>67</v>
      </c>
      <c r="I10" s="10">
        <v>10</v>
      </c>
      <c r="J10" s="3"/>
      <c r="K10" s="3"/>
    </row>
    <row r="11" spans="2:11" ht="15.75" customHeight="1" x14ac:dyDescent="0.15">
      <c r="B11" s="116"/>
      <c r="C11" s="114" t="s">
        <v>0</v>
      </c>
      <c r="D11" s="33">
        <v>100</v>
      </c>
      <c r="E11" s="34">
        <v>10.199999999999999</v>
      </c>
      <c r="F11" s="35">
        <v>16.3</v>
      </c>
      <c r="G11" s="35">
        <v>42</v>
      </c>
      <c r="H11" s="35">
        <v>27.3</v>
      </c>
      <c r="I11" s="35">
        <v>4.0999999999999996</v>
      </c>
      <c r="J11" s="3"/>
      <c r="K11" s="3"/>
    </row>
    <row r="12" spans="2:11" ht="15.75" customHeight="1" x14ac:dyDescent="0.15">
      <c r="B12" s="116"/>
      <c r="C12" s="112" t="s">
        <v>3</v>
      </c>
      <c r="D12" s="16">
        <v>491</v>
      </c>
      <c r="E12" s="27">
        <v>86</v>
      </c>
      <c r="F12" s="28">
        <v>101</v>
      </c>
      <c r="G12" s="28">
        <v>208</v>
      </c>
      <c r="H12" s="28">
        <v>83</v>
      </c>
      <c r="I12" s="28">
        <v>13</v>
      </c>
      <c r="J12" s="3"/>
      <c r="K12" s="3"/>
    </row>
    <row r="13" spans="2:11" ht="15.75" customHeight="1" x14ac:dyDescent="0.15">
      <c r="B13" s="116"/>
      <c r="C13" s="113" t="s">
        <v>0</v>
      </c>
      <c r="D13" s="18">
        <v>100</v>
      </c>
      <c r="E13" s="8">
        <v>17.5</v>
      </c>
      <c r="F13" s="11">
        <v>20.6</v>
      </c>
      <c r="G13" s="11">
        <v>42.4</v>
      </c>
      <c r="H13" s="11">
        <v>16.899999999999999</v>
      </c>
      <c r="I13" s="11">
        <v>2.6</v>
      </c>
      <c r="J13" s="3"/>
      <c r="K13" s="3"/>
    </row>
    <row r="14" spans="2:11" ht="15.75" customHeight="1" x14ac:dyDescent="0.15">
      <c r="B14" s="117" t="s">
        <v>47</v>
      </c>
      <c r="C14" s="112" t="s">
        <v>5</v>
      </c>
      <c r="D14" s="17">
        <v>59</v>
      </c>
      <c r="E14" s="7">
        <v>7</v>
      </c>
      <c r="F14" s="10">
        <v>7</v>
      </c>
      <c r="G14" s="10">
        <v>27</v>
      </c>
      <c r="H14" s="10">
        <v>16</v>
      </c>
      <c r="I14" s="10">
        <v>2</v>
      </c>
      <c r="J14" s="3"/>
      <c r="K14" s="3"/>
    </row>
    <row r="15" spans="2:11" ht="15.75" customHeight="1" x14ac:dyDescent="0.15">
      <c r="B15" s="116"/>
      <c r="C15" s="114" t="s">
        <v>0</v>
      </c>
      <c r="D15" s="33">
        <v>100</v>
      </c>
      <c r="E15" s="34">
        <v>11.9</v>
      </c>
      <c r="F15" s="35">
        <v>11.9</v>
      </c>
      <c r="G15" s="35">
        <v>45.8</v>
      </c>
      <c r="H15" s="35">
        <v>27.1</v>
      </c>
      <c r="I15" s="35">
        <v>3.4</v>
      </c>
      <c r="J15" s="3"/>
      <c r="K15" s="3"/>
    </row>
    <row r="16" spans="2:11" ht="15.75" customHeight="1" x14ac:dyDescent="0.15">
      <c r="B16" s="116"/>
      <c r="C16" s="112" t="s">
        <v>6</v>
      </c>
      <c r="D16" s="16">
        <v>70</v>
      </c>
      <c r="E16" s="27">
        <v>8</v>
      </c>
      <c r="F16" s="28">
        <v>12</v>
      </c>
      <c r="G16" s="28">
        <v>31</v>
      </c>
      <c r="H16" s="28">
        <v>18</v>
      </c>
      <c r="I16" s="28">
        <v>1</v>
      </c>
      <c r="J16" s="3"/>
      <c r="K16" s="3"/>
    </row>
    <row r="17" spans="2:11" ht="15.75" customHeight="1" x14ac:dyDescent="0.15">
      <c r="B17" s="116"/>
      <c r="C17" s="114" t="s">
        <v>0</v>
      </c>
      <c r="D17" s="33">
        <v>100</v>
      </c>
      <c r="E17" s="34">
        <v>11.4</v>
      </c>
      <c r="F17" s="35">
        <v>17.100000000000001</v>
      </c>
      <c r="G17" s="35">
        <v>44.3</v>
      </c>
      <c r="H17" s="35">
        <v>25.7</v>
      </c>
      <c r="I17" s="35">
        <v>1.4</v>
      </c>
      <c r="J17" s="3"/>
      <c r="K17" s="3"/>
    </row>
    <row r="18" spans="2:11" ht="15.75" customHeight="1" x14ac:dyDescent="0.15">
      <c r="B18" s="116"/>
      <c r="C18" s="112" t="s">
        <v>7</v>
      </c>
      <c r="D18" s="16">
        <v>123</v>
      </c>
      <c r="E18" s="27">
        <v>9</v>
      </c>
      <c r="F18" s="28">
        <v>27</v>
      </c>
      <c r="G18" s="28">
        <v>61</v>
      </c>
      <c r="H18" s="28">
        <v>22</v>
      </c>
      <c r="I18" s="28">
        <v>4</v>
      </c>
      <c r="J18" s="3"/>
      <c r="K18" s="3"/>
    </row>
    <row r="19" spans="2:11" ht="15.75" customHeight="1" x14ac:dyDescent="0.15">
      <c r="B19" s="116"/>
      <c r="C19" s="114" t="s">
        <v>0</v>
      </c>
      <c r="D19" s="33">
        <v>100</v>
      </c>
      <c r="E19" s="34">
        <v>7.3</v>
      </c>
      <c r="F19" s="35">
        <v>22</v>
      </c>
      <c r="G19" s="35">
        <v>49.6</v>
      </c>
      <c r="H19" s="35">
        <v>17.899999999999999</v>
      </c>
      <c r="I19" s="35">
        <v>3.3</v>
      </c>
      <c r="J19" s="3"/>
      <c r="K19" s="3"/>
    </row>
    <row r="20" spans="2:11" ht="15.75" customHeight="1" x14ac:dyDescent="0.15">
      <c r="B20" s="116"/>
      <c r="C20" s="112" t="s">
        <v>8</v>
      </c>
      <c r="D20" s="16">
        <v>195</v>
      </c>
      <c r="E20" s="27">
        <v>25</v>
      </c>
      <c r="F20" s="28">
        <v>32</v>
      </c>
      <c r="G20" s="28">
        <v>89</v>
      </c>
      <c r="H20" s="28">
        <v>44</v>
      </c>
      <c r="I20" s="28">
        <v>5</v>
      </c>
      <c r="J20" s="3"/>
      <c r="K20" s="3"/>
    </row>
    <row r="21" spans="2:11" ht="15.75" customHeight="1" x14ac:dyDescent="0.15">
      <c r="B21" s="116"/>
      <c r="C21" s="114" t="s">
        <v>0</v>
      </c>
      <c r="D21" s="33">
        <v>100</v>
      </c>
      <c r="E21" s="34">
        <v>12.8</v>
      </c>
      <c r="F21" s="35">
        <v>16.399999999999999</v>
      </c>
      <c r="G21" s="35">
        <v>45.6</v>
      </c>
      <c r="H21" s="35">
        <v>22.6</v>
      </c>
      <c r="I21" s="35">
        <v>2.6</v>
      </c>
      <c r="J21" s="3"/>
      <c r="K21" s="3"/>
    </row>
    <row r="22" spans="2:11" ht="15.75" customHeight="1" x14ac:dyDescent="0.15">
      <c r="B22" s="116"/>
      <c r="C22" s="112" t="s">
        <v>9</v>
      </c>
      <c r="D22" s="16">
        <v>287</v>
      </c>
      <c r="E22" s="27">
        <v>62</v>
      </c>
      <c r="F22" s="28">
        <v>62</v>
      </c>
      <c r="G22" s="28">
        <v>103</v>
      </c>
      <c r="H22" s="28">
        <v>50</v>
      </c>
      <c r="I22" s="28">
        <v>10</v>
      </c>
      <c r="J22" s="3"/>
      <c r="K22" s="3"/>
    </row>
    <row r="23" spans="2:11" ht="15.75" customHeight="1" x14ac:dyDescent="0.15">
      <c r="B23" s="118"/>
      <c r="C23" s="113" t="s">
        <v>0</v>
      </c>
      <c r="D23" s="18">
        <v>100</v>
      </c>
      <c r="E23" s="8">
        <v>21.6</v>
      </c>
      <c r="F23" s="11">
        <v>21.6</v>
      </c>
      <c r="G23" s="11">
        <v>35.9</v>
      </c>
      <c r="H23" s="11">
        <v>17.399999999999999</v>
      </c>
      <c r="I23" s="11">
        <v>3.5</v>
      </c>
      <c r="J23" s="3"/>
      <c r="K23" s="3"/>
    </row>
    <row r="24" spans="2:11" ht="15.75" customHeight="1" x14ac:dyDescent="0.15">
      <c r="B24" s="3"/>
      <c r="C24" s="3"/>
      <c r="D24" s="3"/>
      <c r="E24" s="3"/>
      <c r="F24" s="3"/>
      <c r="G24" s="3"/>
      <c r="H24" s="3"/>
      <c r="I24" s="3"/>
      <c r="J24" s="3"/>
      <c r="K24" s="3"/>
    </row>
    <row r="25" spans="2:11" ht="15.75" customHeight="1" x14ac:dyDescent="0.15">
      <c r="B25" s="3"/>
      <c r="C25" s="3"/>
      <c r="D25" s="3"/>
      <c r="E25" s="3"/>
      <c r="F25" s="3"/>
      <c r="G25" s="3"/>
      <c r="H25" s="3"/>
      <c r="I25" s="3"/>
      <c r="J25" s="3"/>
      <c r="K25" s="3"/>
    </row>
    <row r="26" spans="2:11" ht="15.75" customHeight="1" x14ac:dyDescent="0.15">
      <c r="B26" s="3"/>
      <c r="C26" s="3"/>
      <c r="D26" s="3"/>
      <c r="E26" s="3"/>
      <c r="F26" s="3"/>
      <c r="G26" s="3"/>
      <c r="H26" s="3"/>
      <c r="I26" s="3"/>
      <c r="J26" s="3"/>
      <c r="K26" s="3"/>
    </row>
    <row r="27" spans="2:11" ht="15.75" customHeight="1" x14ac:dyDescent="0.15">
      <c r="B27" s="3"/>
      <c r="C27" s="3"/>
      <c r="D27" s="3"/>
      <c r="E27" s="3"/>
      <c r="F27" s="3"/>
      <c r="G27" s="3"/>
      <c r="H27" s="3"/>
      <c r="I27" s="3"/>
      <c r="J27" s="3"/>
      <c r="K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I9">
    <cfRule type="top10" dxfId="2436" priority="2198" rank="1"/>
  </conditionalFormatting>
  <conditionalFormatting sqref="E11:I11">
    <cfRule type="top10" dxfId="2435" priority="2199" rank="1"/>
  </conditionalFormatting>
  <conditionalFormatting sqref="E13:I13">
    <cfRule type="top10" dxfId="2434" priority="2200" rank="1"/>
  </conditionalFormatting>
  <conditionalFormatting sqref="E15:I15">
    <cfRule type="top10" dxfId="2433" priority="2201" rank="1"/>
  </conditionalFormatting>
  <conditionalFormatting sqref="E17:I17">
    <cfRule type="top10" dxfId="2432" priority="2202" rank="1"/>
  </conditionalFormatting>
  <conditionalFormatting sqref="E19:I19">
    <cfRule type="top10" dxfId="2431" priority="2203" rank="1"/>
  </conditionalFormatting>
  <conditionalFormatting sqref="E21:I21">
    <cfRule type="top10" dxfId="2430" priority="2204" rank="1"/>
  </conditionalFormatting>
  <conditionalFormatting sqref="E23:I23">
    <cfRule type="top10" dxfId="2429" priority="2205" rank="1"/>
  </conditionalFormatting>
  <pageMargins left="0.7" right="0.7" top="0.75" bottom="0.75" header="0.3" footer="0.3"/>
  <pageSetup paperSize="9" orientation="landscape" r:id="rId1"/>
  <headerFoot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18" ht="15.75" customHeight="1" x14ac:dyDescent="0.15">
      <c r="B2" s="1" t="s">
        <v>49</v>
      </c>
    </row>
    <row r="3" spans="2:18" ht="15.75" customHeight="1" x14ac:dyDescent="0.15">
      <c r="B3" s="1" t="s">
        <v>424</v>
      </c>
    </row>
    <row r="4" spans="2:18" ht="15.75" customHeight="1" x14ac:dyDescent="0.15">
      <c r="B4" s="1" t="s">
        <v>380</v>
      </c>
      <c r="C4" s="74"/>
    </row>
    <row r="5" spans="2:18" ht="15.75" customHeight="1" x14ac:dyDescent="0.15">
      <c r="B5" s="1" t="s">
        <v>426</v>
      </c>
    </row>
    <row r="6" spans="2:18" ht="4.5" customHeight="1" x14ac:dyDescent="0.15">
      <c r="B6" s="12"/>
      <c r="C6" s="14"/>
      <c r="D6" s="15"/>
      <c r="E6" s="6"/>
      <c r="F6" s="13"/>
      <c r="G6" s="13"/>
      <c r="H6" s="13"/>
      <c r="I6" s="13"/>
    </row>
    <row r="7" spans="2:18" s="2" customFormat="1" ht="118.5" customHeight="1" thickBot="1" x14ac:dyDescent="0.2">
      <c r="B7" s="9"/>
      <c r="C7" s="5" t="s">
        <v>427</v>
      </c>
      <c r="D7" s="19" t="s">
        <v>52</v>
      </c>
      <c r="E7" s="22" t="s">
        <v>204</v>
      </c>
      <c r="F7" s="23" t="s">
        <v>567</v>
      </c>
      <c r="G7" s="23" t="s">
        <v>206</v>
      </c>
      <c r="H7" s="23" t="s">
        <v>207</v>
      </c>
      <c r="I7" s="23" t="s">
        <v>53</v>
      </c>
      <c r="J7" s="76"/>
      <c r="K7" s="76"/>
      <c r="L7" s="76"/>
      <c r="M7" s="76"/>
      <c r="N7" s="76"/>
      <c r="O7" s="76"/>
      <c r="P7" s="76"/>
      <c r="Q7" s="76"/>
      <c r="R7" s="76"/>
    </row>
    <row r="8" spans="2:18" ht="15.75" customHeight="1" thickTop="1" x14ac:dyDescent="0.15">
      <c r="B8" s="108" t="s">
        <v>428</v>
      </c>
      <c r="C8" s="119"/>
      <c r="D8" s="16">
        <v>5666</v>
      </c>
      <c r="E8" s="27">
        <v>771</v>
      </c>
      <c r="F8" s="28">
        <v>2098</v>
      </c>
      <c r="G8" s="28">
        <v>1354</v>
      </c>
      <c r="H8" s="28">
        <v>1319</v>
      </c>
      <c r="I8" s="28">
        <v>124</v>
      </c>
    </row>
    <row r="9" spans="2:18" ht="15.75" customHeight="1" x14ac:dyDescent="0.15">
      <c r="B9" s="110"/>
      <c r="C9" s="120"/>
      <c r="D9" s="18">
        <v>100</v>
      </c>
      <c r="E9" s="8">
        <v>13.6</v>
      </c>
      <c r="F9" s="11">
        <v>37</v>
      </c>
      <c r="G9" s="11">
        <v>23.9</v>
      </c>
      <c r="H9" s="11">
        <v>23.3</v>
      </c>
      <c r="I9" s="11">
        <v>2.2000000000000002</v>
      </c>
    </row>
    <row r="10" spans="2:18" ht="15.75" customHeight="1" x14ac:dyDescent="0.15">
      <c r="B10" s="117" t="s">
        <v>429</v>
      </c>
      <c r="C10" s="121" t="s">
        <v>2</v>
      </c>
      <c r="D10" s="16">
        <v>1156</v>
      </c>
      <c r="E10" s="27">
        <v>166</v>
      </c>
      <c r="F10" s="28">
        <v>414</v>
      </c>
      <c r="G10" s="28">
        <v>266</v>
      </c>
      <c r="H10" s="28">
        <v>283</v>
      </c>
      <c r="I10" s="28">
        <v>27</v>
      </c>
    </row>
    <row r="11" spans="2:18" ht="15.75" customHeight="1" x14ac:dyDescent="0.15">
      <c r="B11" s="116"/>
      <c r="C11" s="114"/>
      <c r="D11" s="33">
        <v>100</v>
      </c>
      <c r="E11" s="34">
        <v>14.4</v>
      </c>
      <c r="F11" s="35">
        <v>35.799999999999997</v>
      </c>
      <c r="G11" s="35">
        <v>23</v>
      </c>
      <c r="H11" s="35">
        <v>24.5</v>
      </c>
      <c r="I11" s="35">
        <v>2.2999999999999998</v>
      </c>
    </row>
    <row r="12" spans="2:18" ht="15.75" customHeight="1" x14ac:dyDescent="0.15">
      <c r="B12" s="116"/>
      <c r="C12" s="112" t="s">
        <v>3</v>
      </c>
      <c r="D12" s="16">
        <v>4467</v>
      </c>
      <c r="E12" s="27">
        <v>602</v>
      </c>
      <c r="F12" s="28">
        <v>1670</v>
      </c>
      <c r="G12" s="28">
        <v>1073</v>
      </c>
      <c r="H12" s="28">
        <v>1027</v>
      </c>
      <c r="I12" s="28">
        <v>95</v>
      </c>
    </row>
    <row r="13" spans="2:18" ht="15.75" customHeight="1" x14ac:dyDescent="0.15">
      <c r="B13" s="118"/>
      <c r="C13" s="113"/>
      <c r="D13" s="18">
        <v>100</v>
      </c>
      <c r="E13" s="8">
        <v>13.5</v>
      </c>
      <c r="F13" s="11">
        <v>37.4</v>
      </c>
      <c r="G13" s="11">
        <v>24</v>
      </c>
      <c r="H13" s="11">
        <v>23</v>
      </c>
      <c r="I13" s="11">
        <v>2.1</v>
      </c>
    </row>
    <row r="14" spans="2:18" ht="15.75" customHeight="1" x14ac:dyDescent="0.15">
      <c r="B14" s="117" t="s">
        <v>4</v>
      </c>
      <c r="C14" s="121" t="s">
        <v>430</v>
      </c>
      <c r="D14" s="16">
        <v>60</v>
      </c>
      <c r="E14" s="27">
        <v>9</v>
      </c>
      <c r="F14" s="28">
        <v>20</v>
      </c>
      <c r="G14" s="28">
        <v>15</v>
      </c>
      <c r="H14" s="28">
        <v>14</v>
      </c>
      <c r="I14" s="28">
        <v>2</v>
      </c>
    </row>
    <row r="15" spans="2:18" ht="15.75" customHeight="1" x14ac:dyDescent="0.15">
      <c r="B15" s="116"/>
      <c r="C15" s="114"/>
      <c r="D15" s="33">
        <v>100</v>
      </c>
      <c r="E15" s="34">
        <v>15</v>
      </c>
      <c r="F15" s="35">
        <v>33.299999999999997</v>
      </c>
      <c r="G15" s="35">
        <v>25</v>
      </c>
      <c r="H15" s="35">
        <v>23.3</v>
      </c>
      <c r="I15" s="35">
        <v>3.3</v>
      </c>
    </row>
    <row r="16" spans="2:18" ht="15.75" customHeight="1" x14ac:dyDescent="0.15">
      <c r="B16" s="116"/>
      <c r="C16" s="112" t="s">
        <v>431</v>
      </c>
      <c r="D16" s="16">
        <v>177</v>
      </c>
      <c r="E16" s="27">
        <v>21</v>
      </c>
      <c r="F16" s="28">
        <v>57</v>
      </c>
      <c r="G16" s="28">
        <v>37</v>
      </c>
      <c r="H16" s="28">
        <v>56</v>
      </c>
      <c r="I16" s="28">
        <v>6</v>
      </c>
    </row>
    <row r="17" spans="2:9" ht="15.75" customHeight="1" x14ac:dyDescent="0.15">
      <c r="B17" s="116"/>
      <c r="C17" s="114"/>
      <c r="D17" s="33">
        <v>100</v>
      </c>
      <c r="E17" s="34">
        <v>11.9</v>
      </c>
      <c r="F17" s="35">
        <v>32.200000000000003</v>
      </c>
      <c r="G17" s="35">
        <v>20.9</v>
      </c>
      <c r="H17" s="35">
        <v>31.6</v>
      </c>
      <c r="I17" s="35">
        <v>3.4</v>
      </c>
    </row>
    <row r="18" spans="2:9" ht="15.75" customHeight="1" x14ac:dyDescent="0.15">
      <c r="B18" s="116"/>
      <c r="C18" s="112" t="s">
        <v>432</v>
      </c>
      <c r="D18" s="16">
        <v>239</v>
      </c>
      <c r="E18" s="27">
        <v>34</v>
      </c>
      <c r="F18" s="28">
        <v>89</v>
      </c>
      <c r="G18" s="28">
        <v>44</v>
      </c>
      <c r="H18" s="28">
        <v>66</v>
      </c>
      <c r="I18" s="28">
        <v>6</v>
      </c>
    </row>
    <row r="19" spans="2:9" ht="15.75" customHeight="1" x14ac:dyDescent="0.15">
      <c r="B19" s="116"/>
      <c r="C19" s="114"/>
      <c r="D19" s="33">
        <v>100</v>
      </c>
      <c r="E19" s="34">
        <v>14.2</v>
      </c>
      <c r="F19" s="35">
        <v>37.200000000000003</v>
      </c>
      <c r="G19" s="35">
        <v>18.399999999999999</v>
      </c>
      <c r="H19" s="35">
        <v>27.6</v>
      </c>
      <c r="I19" s="35">
        <v>2.5</v>
      </c>
    </row>
    <row r="20" spans="2:9" ht="15.75" customHeight="1" x14ac:dyDescent="0.15">
      <c r="B20" s="116"/>
      <c r="C20" s="112" t="s">
        <v>433</v>
      </c>
      <c r="D20" s="16">
        <v>438</v>
      </c>
      <c r="E20" s="27">
        <v>58</v>
      </c>
      <c r="F20" s="28">
        <v>163</v>
      </c>
      <c r="G20" s="28">
        <v>103</v>
      </c>
      <c r="H20" s="28">
        <v>107</v>
      </c>
      <c r="I20" s="28">
        <v>7</v>
      </c>
    </row>
    <row r="21" spans="2:9" ht="15.75" customHeight="1" x14ac:dyDescent="0.15">
      <c r="B21" s="116"/>
      <c r="C21" s="114"/>
      <c r="D21" s="33">
        <v>100</v>
      </c>
      <c r="E21" s="34">
        <v>13.2</v>
      </c>
      <c r="F21" s="35">
        <v>37.200000000000003</v>
      </c>
      <c r="G21" s="35">
        <v>23.5</v>
      </c>
      <c r="H21" s="35">
        <v>24.4</v>
      </c>
      <c r="I21" s="35">
        <v>1.6</v>
      </c>
    </row>
    <row r="22" spans="2:9" ht="15.75" customHeight="1" x14ac:dyDescent="0.15">
      <c r="B22" s="116"/>
      <c r="C22" s="112" t="s">
        <v>434</v>
      </c>
      <c r="D22" s="16">
        <v>1054</v>
      </c>
      <c r="E22" s="27">
        <v>120</v>
      </c>
      <c r="F22" s="28">
        <v>392</v>
      </c>
      <c r="G22" s="28">
        <v>269</v>
      </c>
      <c r="H22" s="28">
        <v>251</v>
      </c>
      <c r="I22" s="28">
        <v>22</v>
      </c>
    </row>
    <row r="23" spans="2:9" ht="15.75" customHeight="1" x14ac:dyDescent="0.15">
      <c r="B23" s="116"/>
      <c r="C23" s="114"/>
      <c r="D23" s="33">
        <v>100</v>
      </c>
      <c r="E23" s="34">
        <v>11.4</v>
      </c>
      <c r="F23" s="35">
        <v>37.200000000000003</v>
      </c>
      <c r="G23" s="35">
        <v>25.5</v>
      </c>
      <c r="H23" s="35">
        <v>23.8</v>
      </c>
      <c r="I23" s="35">
        <v>2.1</v>
      </c>
    </row>
    <row r="24" spans="2:9" ht="15.75" customHeight="1" x14ac:dyDescent="0.15">
      <c r="B24" s="116"/>
      <c r="C24" s="112" t="s">
        <v>435</v>
      </c>
      <c r="D24" s="16">
        <v>1854</v>
      </c>
      <c r="E24" s="27">
        <v>259</v>
      </c>
      <c r="F24" s="28">
        <v>693</v>
      </c>
      <c r="G24" s="28">
        <v>471</v>
      </c>
      <c r="H24" s="28">
        <v>400</v>
      </c>
      <c r="I24" s="28">
        <v>31</v>
      </c>
    </row>
    <row r="25" spans="2:9" ht="15.75" customHeight="1" x14ac:dyDescent="0.15">
      <c r="B25" s="116"/>
      <c r="C25" s="114"/>
      <c r="D25" s="33">
        <v>100</v>
      </c>
      <c r="E25" s="34">
        <v>14</v>
      </c>
      <c r="F25" s="35">
        <v>37.4</v>
      </c>
      <c r="G25" s="35">
        <v>25.4</v>
      </c>
      <c r="H25" s="35">
        <v>21.6</v>
      </c>
      <c r="I25" s="35">
        <v>1.7</v>
      </c>
    </row>
    <row r="26" spans="2:9" ht="15.75" customHeight="1" x14ac:dyDescent="0.15">
      <c r="B26" s="116"/>
      <c r="C26" s="112" t="s">
        <v>436</v>
      </c>
      <c r="D26" s="16">
        <v>1719</v>
      </c>
      <c r="E26" s="27">
        <v>257</v>
      </c>
      <c r="F26" s="28">
        <v>641</v>
      </c>
      <c r="G26" s="28">
        <v>373</v>
      </c>
      <c r="H26" s="28">
        <v>400</v>
      </c>
      <c r="I26" s="28">
        <v>48</v>
      </c>
    </row>
    <row r="27" spans="2:9" ht="15.75" customHeight="1" x14ac:dyDescent="0.15">
      <c r="B27" s="118"/>
      <c r="C27" s="113"/>
      <c r="D27" s="18">
        <v>100</v>
      </c>
      <c r="E27" s="8">
        <v>15</v>
      </c>
      <c r="F27" s="11">
        <v>37.299999999999997</v>
      </c>
      <c r="G27" s="11">
        <v>21.7</v>
      </c>
      <c r="H27" s="11">
        <v>23.3</v>
      </c>
      <c r="I27" s="11">
        <v>2.8</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I9">
    <cfRule type="top10" dxfId="2142" priority="263" rank="1"/>
  </conditionalFormatting>
  <conditionalFormatting sqref="E11:I11">
    <cfRule type="top10" dxfId="2141" priority="264" rank="1"/>
  </conditionalFormatting>
  <conditionalFormatting sqref="E13:I13">
    <cfRule type="top10" dxfId="2140" priority="265" rank="1"/>
  </conditionalFormatting>
  <conditionalFormatting sqref="E15:I15">
    <cfRule type="top10" dxfId="2139" priority="266" rank="1"/>
  </conditionalFormatting>
  <conditionalFormatting sqref="E17:I17">
    <cfRule type="top10" dxfId="2138" priority="267" rank="1"/>
  </conditionalFormatting>
  <conditionalFormatting sqref="E19:I19">
    <cfRule type="top10" dxfId="2137" priority="268" rank="1"/>
  </conditionalFormatting>
  <conditionalFormatting sqref="E21:I21">
    <cfRule type="top10" dxfId="2136" priority="269" rank="1"/>
  </conditionalFormatting>
  <conditionalFormatting sqref="E23:I23">
    <cfRule type="top10" dxfId="2135" priority="270" rank="1"/>
  </conditionalFormatting>
  <conditionalFormatting sqref="E25:I25">
    <cfRule type="top10" dxfId="2134" priority="271" rank="1"/>
  </conditionalFormatting>
  <conditionalFormatting sqref="E27:I27">
    <cfRule type="top10" dxfId="2133" priority="272" rank="1"/>
  </conditionalFormatting>
  <pageMargins left="0.7" right="0.7" top="0.75" bottom="0.75" header="0.3" footer="0.3"/>
  <pageSetup paperSize="9" orientation="landscape" r:id="rId1"/>
  <headerFoot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16" ht="15.75" customHeight="1" x14ac:dyDescent="0.15">
      <c r="B2" s="1" t="s">
        <v>49</v>
      </c>
    </row>
    <row r="3" spans="2:16" ht="15.75" customHeight="1" x14ac:dyDescent="0.15">
      <c r="B3" s="1" t="s">
        <v>424</v>
      </c>
    </row>
    <row r="4" spans="2:16" ht="15.75" customHeight="1" x14ac:dyDescent="0.15">
      <c r="B4" s="1" t="s">
        <v>460</v>
      </c>
      <c r="C4" s="74"/>
    </row>
    <row r="5" spans="2:16" ht="15.75" customHeight="1" x14ac:dyDescent="0.15">
      <c r="B5" s="1" t="s">
        <v>426</v>
      </c>
    </row>
    <row r="6" spans="2:16" ht="4.5" customHeight="1" x14ac:dyDescent="0.15">
      <c r="B6" s="12"/>
      <c r="C6" s="14"/>
      <c r="D6" s="15"/>
      <c r="E6" s="6"/>
      <c r="F6" s="13"/>
      <c r="G6" s="13"/>
    </row>
    <row r="7" spans="2:16" s="2" customFormat="1" ht="118.5" customHeight="1" thickBot="1" x14ac:dyDescent="0.2">
      <c r="B7" s="9"/>
      <c r="C7" s="5" t="s">
        <v>427</v>
      </c>
      <c r="D7" s="19" t="s">
        <v>52</v>
      </c>
      <c r="E7" s="22" t="s">
        <v>38</v>
      </c>
      <c r="F7" s="23" t="s">
        <v>438</v>
      </c>
      <c r="G7" s="23" t="s">
        <v>53</v>
      </c>
      <c r="H7" s="76"/>
      <c r="I7" s="76"/>
      <c r="J7" s="76"/>
      <c r="K7" s="76"/>
      <c r="L7" s="76"/>
      <c r="M7" s="76"/>
      <c r="N7" s="76"/>
      <c r="O7" s="76"/>
      <c r="P7" s="76"/>
    </row>
    <row r="8" spans="2:16" ht="15.75" customHeight="1" thickTop="1" x14ac:dyDescent="0.15">
      <c r="B8" s="108" t="s">
        <v>428</v>
      </c>
      <c r="C8" s="119"/>
      <c r="D8" s="16">
        <v>5666</v>
      </c>
      <c r="E8" s="27">
        <v>3107</v>
      </c>
      <c r="F8" s="28">
        <v>2299</v>
      </c>
      <c r="G8" s="28">
        <v>260</v>
      </c>
    </row>
    <row r="9" spans="2:16" ht="15.75" customHeight="1" x14ac:dyDescent="0.15">
      <c r="B9" s="110"/>
      <c r="C9" s="120"/>
      <c r="D9" s="18">
        <v>100</v>
      </c>
      <c r="E9" s="8">
        <v>54.8</v>
      </c>
      <c r="F9" s="11">
        <v>40.6</v>
      </c>
      <c r="G9" s="11">
        <v>4.5999999999999996</v>
      </c>
    </row>
    <row r="10" spans="2:16" ht="15.75" customHeight="1" x14ac:dyDescent="0.15">
      <c r="B10" s="117" t="s">
        <v>429</v>
      </c>
      <c r="C10" s="121" t="s">
        <v>2</v>
      </c>
      <c r="D10" s="16">
        <v>1156</v>
      </c>
      <c r="E10" s="27">
        <v>581</v>
      </c>
      <c r="F10" s="28">
        <v>531</v>
      </c>
      <c r="G10" s="28">
        <v>44</v>
      </c>
    </row>
    <row r="11" spans="2:16" ht="15.75" customHeight="1" x14ac:dyDescent="0.15">
      <c r="B11" s="116"/>
      <c r="C11" s="114"/>
      <c r="D11" s="33">
        <v>100</v>
      </c>
      <c r="E11" s="34">
        <v>50.3</v>
      </c>
      <c r="F11" s="35">
        <v>45.9</v>
      </c>
      <c r="G11" s="35">
        <v>3.8</v>
      </c>
    </row>
    <row r="12" spans="2:16" ht="15.75" customHeight="1" x14ac:dyDescent="0.15">
      <c r="B12" s="116"/>
      <c r="C12" s="112" t="s">
        <v>3</v>
      </c>
      <c r="D12" s="16">
        <v>4467</v>
      </c>
      <c r="E12" s="27">
        <v>2499</v>
      </c>
      <c r="F12" s="28">
        <v>1753</v>
      </c>
      <c r="G12" s="28">
        <v>215</v>
      </c>
    </row>
    <row r="13" spans="2:16" ht="15.75" customHeight="1" x14ac:dyDescent="0.15">
      <c r="B13" s="118"/>
      <c r="C13" s="113"/>
      <c r="D13" s="18">
        <v>100</v>
      </c>
      <c r="E13" s="8">
        <v>55.9</v>
      </c>
      <c r="F13" s="11">
        <v>39.200000000000003</v>
      </c>
      <c r="G13" s="11">
        <v>4.8</v>
      </c>
    </row>
    <row r="14" spans="2:16" ht="15.75" customHeight="1" x14ac:dyDescent="0.15">
      <c r="B14" s="117" t="s">
        <v>4</v>
      </c>
      <c r="C14" s="121" t="s">
        <v>430</v>
      </c>
      <c r="D14" s="16">
        <v>60</v>
      </c>
      <c r="E14" s="27">
        <v>33</v>
      </c>
      <c r="F14" s="28">
        <v>26</v>
      </c>
      <c r="G14" s="28">
        <v>1</v>
      </c>
    </row>
    <row r="15" spans="2:16" ht="15.75" customHeight="1" x14ac:dyDescent="0.15">
      <c r="B15" s="116"/>
      <c r="C15" s="114"/>
      <c r="D15" s="33">
        <v>100</v>
      </c>
      <c r="E15" s="34">
        <v>55</v>
      </c>
      <c r="F15" s="35">
        <v>43.3</v>
      </c>
      <c r="G15" s="35">
        <v>1.7</v>
      </c>
    </row>
    <row r="16" spans="2:16" ht="15.75" customHeight="1" x14ac:dyDescent="0.15">
      <c r="B16" s="116"/>
      <c r="C16" s="112" t="s">
        <v>431</v>
      </c>
      <c r="D16" s="16">
        <v>177</v>
      </c>
      <c r="E16" s="27">
        <v>94</v>
      </c>
      <c r="F16" s="28">
        <v>74</v>
      </c>
      <c r="G16" s="28">
        <v>9</v>
      </c>
    </row>
    <row r="17" spans="2:7" ht="15.75" customHeight="1" x14ac:dyDescent="0.15">
      <c r="B17" s="116"/>
      <c r="C17" s="114"/>
      <c r="D17" s="33">
        <v>100</v>
      </c>
      <c r="E17" s="34">
        <v>53.1</v>
      </c>
      <c r="F17" s="35">
        <v>41.8</v>
      </c>
      <c r="G17" s="35">
        <v>5.0999999999999996</v>
      </c>
    </row>
    <row r="18" spans="2:7" ht="15.75" customHeight="1" x14ac:dyDescent="0.15">
      <c r="B18" s="116"/>
      <c r="C18" s="112" t="s">
        <v>432</v>
      </c>
      <c r="D18" s="16">
        <v>239</v>
      </c>
      <c r="E18" s="27">
        <v>135</v>
      </c>
      <c r="F18" s="28">
        <v>97</v>
      </c>
      <c r="G18" s="28">
        <v>7</v>
      </c>
    </row>
    <row r="19" spans="2:7" ht="15.75" customHeight="1" x14ac:dyDescent="0.15">
      <c r="B19" s="116"/>
      <c r="C19" s="114"/>
      <c r="D19" s="33">
        <v>100</v>
      </c>
      <c r="E19" s="34">
        <v>56.5</v>
      </c>
      <c r="F19" s="35">
        <v>40.6</v>
      </c>
      <c r="G19" s="35">
        <v>2.9</v>
      </c>
    </row>
    <row r="20" spans="2:7" ht="15.75" customHeight="1" x14ac:dyDescent="0.15">
      <c r="B20" s="116"/>
      <c r="C20" s="112" t="s">
        <v>433</v>
      </c>
      <c r="D20" s="16">
        <v>438</v>
      </c>
      <c r="E20" s="27">
        <v>240</v>
      </c>
      <c r="F20" s="28">
        <v>182</v>
      </c>
      <c r="G20" s="28">
        <v>16</v>
      </c>
    </row>
    <row r="21" spans="2:7" ht="15.75" customHeight="1" x14ac:dyDescent="0.15">
      <c r="B21" s="116"/>
      <c r="C21" s="114"/>
      <c r="D21" s="33">
        <v>100</v>
      </c>
      <c r="E21" s="34">
        <v>54.8</v>
      </c>
      <c r="F21" s="35">
        <v>41.6</v>
      </c>
      <c r="G21" s="35">
        <v>3.7</v>
      </c>
    </row>
    <row r="22" spans="2:7" ht="15.75" customHeight="1" x14ac:dyDescent="0.15">
      <c r="B22" s="116"/>
      <c r="C22" s="112" t="s">
        <v>434</v>
      </c>
      <c r="D22" s="16">
        <v>1054</v>
      </c>
      <c r="E22" s="27">
        <v>533</v>
      </c>
      <c r="F22" s="28">
        <v>470</v>
      </c>
      <c r="G22" s="28">
        <v>51</v>
      </c>
    </row>
    <row r="23" spans="2:7" ht="15.75" customHeight="1" x14ac:dyDescent="0.15">
      <c r="B23" s="116"/>
      <c r="C23" s="114"/>
      <c r="D23" s="33">
        <v>100</v>
      </c>
      <c r="E23" s="34">
        <v>50.6</v>
      </c>
      <c r="F23" s="35">
        <v>44.6</v>
      </c>
      <c r="G23" s="35">
        <v>4.8</v>
      </c>
    </row>
    <row r="24" spans="2:7" ht="15.75" customHeight="1" x14ac:dyDescent="0.15">
      <c r="B24" s="116"/>
      <c r="C24" s="112" t="s">
        <v>435</v>
      </c>
      <c r="D24" s="16">
        <v>1854</v>
      </c>
      <c r="E24" s="27">
        <v>977</v>
      </c>
      <c r="F24" s="28">
        <v>796</v>
      </c>
      <c r="G24" s="28">
        <v>81</v>
      </c>
    </row>
    <row r="25" spans="2:7" ht="15.75" customHeight="1" x14ac:dyDescent="0.15">
      <c r="B25" s="116"/>
      <c r="C25" s="114"/>
      <c r="D25" s="33">
        <v>100</v>
      </c>
      <c r="E25" s="34">
        <v>52.7</v>
      </c>
      <c r="F25" s="35">
        <v>42.9</v>
      </c>
      <c r="G25" s="35">
        <v>4.4000000000000004</v>
      </c>
    </row>
    <row r="26" spans="2:7" ht="15.75" customHeight="1" x14ac:dyDescent="0.15">
      <c r="B26" s="116"/>
      <c r="C26" s="112" t="s">
        <v>436</v>
      </c>
      <c r="D26" s="16">
        <v>1719</v>
      </c>
      <c r="E26" s="27">
        <v>1022</v>
      </c>
      <c r="F26" s="28">
        <v>604</v>
      </c>
      <c r="G26" s="28">
        <v>93</v>
      </c>
    </row>
    <row r="27" spans="2:7" ht="15.75" customHeight="1" x14ac:dyDescent="0.15">
      <c r="B27" s="118"/>
      <c r="C27" s="113"/>
      <c r="D27" s="18">
        <v>100</v>
      </c>
      <c r="E27" s="8">
        <v>59.5</v>
      </c>
      <c r="F27" s="11">
        <v>35.1</v>
      </c>
      <c r="G27" s="11">
        <v>5.4</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G9">
    <cfRule type="top10" dxfId="2132" priority="273" rank="1"/>
  </conditionalFormatting>
  <conditionalFormatting sqref="E11:G11">
    <cfRule type="top10" dxfId="2131" priority="274" rank="1"/>
  </conditionalFormatting>
  <conditionalFormatting sqref="E13:G13">
    <cfRule type="top10" dxfId="2130" priority="275" rank="1"/>
  </conditionalFormatting>
  <conditionalFormatting sqref="E15:G15">
    <cfRule type="top10" dxfId="2129" priority="276" rank="1"/>
  </conditionalFormatting>
  <conditionalFormatting sqref="E17:G17">
    <cfRule type="top10" dxfId="2128" priority="277" rank="1"/>
  </conditionalFormatting>
  <conditionalFormatting sqref="E19:G19">
    <cfRule type="top10" dxfId="2127" priority="278" rank="1"/>
  </conditionalFormatting>
  <conditionalFormatting sqref="E21:G21">
    <cfRule type="top10" dxfId="2126" priority="279" rank="1"/>
  </conditionalFormatting>
  <conditionalFormatting sqref="E23:G23">
    <cfRule type="top10" dxfId="2125" priority="280" rank="1"/>
  </conditionalFormatting>
  <conditionalFormatting sqref="E25:G25">
    <cfRule type="top10" dxfId="2124" priority="281" rank="1"/>
  </conditionalFormatting>
  <conditionalFormatting sqref="E27:G27">
    <cfRule type="top10" dxfId="2123" priority="282" rank="1"/>
  </conditionalFormatting>
  <pageMargins left="0.7" right="0.7" top="0.75" bottom="0.75" header="0.3" footer="0.3"/>
  <pageSetup paperSize="9" orientation="landscape" r:id="rId1"/>
  <headerFoot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4" ht="15.75" customHeight="1" x14ac:dyDescent="0.15">
      <c r="B2" s="1" t="s">
        <v>49</v>
      </c>
    </row>
    <row r="3" spans="2:24" ht="15.75" customHeight="1" x14ac:dyDescent="0.15">
      <c r="B3" s="1" t="s">
        <v>424</v>
      </c>
    </row>
    <row r="4" spans="2:24" ht="15.75" customHeight="1" x14ac:dyDescent="0.15">
      <c r="B4" s="1" t="s">
        <v>461</v>
      </c>
      <c r="C4" s="74"/>
    </row>
    <row r="5" spans="2:24" ht="15.75" customHeight="1" x14ac:dyDescent="0.15">
      <c r="B5" s="1" t="s">
        <v>445</v>
      </c>
    </row>
    <row r="6" spans="2:24" ht="4.5" customHeight="1" x14ac:dyDescent="0.15">
      <c r="B6" s="12"/>
      <c r="C6" s="14"/>
      <c r="D6" s="15"/>
      <c r="E6" s="6"/>
      <c r="F6" s="13"/>
      <c r="G6" s="13"/>
      <c r="H6" s="13"/>
      <c r="I6" s="13"/>
      <c r="J6" s="13"/>
      <c r="K6" s="13"/>
      <c r="L6" s="13"/>
      <c r="M6" s="13"/>
      <c r="N6" s="13"/>
      <c r="O6" s="13"/>
    </row>
    <row r="7" spans="2:24" s="2" customFormat="1" ht="118.5" customHeight="1" thickBot="1" x14ac:dyDescent="0.2">
      <c r="B7" s="9"/>
      <c r="C7" s="5" t="s">
        <v>427</v>
      </c>
      <c r="D7" s="19" t="s">
        <v>52</v>
      </c>
      <c r="E7" s="22" t="s">
        <v>167</v>
      </c>
      <c r="F7" s="23" t="s">
        <v>568</v>
      </c>
      <c r="G7" s="23" t="s">
        <v>197</v>
      </c>
      <c r="H7" s="23" t="s">
        <v>198</v>
      </c>
      <c r="I7" s="23" t="s">
        <v>199</v>
      </c>
      <c r="J7" s="23" t="s">
        <v>200</v>
      </c>
      <c r="K7" s="23" t="s">
        <v>201</v>
      </c>
      <c r="L7" s="23" t="s">
        <v>202</v>
      </c>
      <c r="M7" s="23" t="s">
        <v>203</v>
      </c>
      <c r="N7" s="23" t="s">
        <v>44</v>
      </c>
      <c r="O7" s="23" t="s">
        <v>53</v>
      </c>
      <c r="P7" s="76"/>
      <c r="Q7" s="76"/>
      <c r="R7" s="76"/>
      <c r="S7" s="76"/>
      <c r="T7" s="76"/>
      <c r="U7" s="76"/>
      <c r="V7" s="76"/>
      <c r="W7" s="76"/>
      <c r="X7" s="76"/>
    </row>
    <row r="8" spans="2:24" ht="15.75" customHeight="1" thickTop="1" x14ac:dyDescent="0.15">
      <c r="B8" s="108" t="s">
        <v>428</v>
      </c>
      <c r="C8" s="119"/>
      <c r="D8" s="16">
        <v>3107</v>
      </c>
      <c r="E8" s="27">
        <v>602</v>
      </c>
      <c r="F8" s="28">
        <v>240</v>
      </c>
      <c r="G8" s="28">
        <v>2239</v>
      </c>
      <c r="H8" s="28">
        <v>688</v>
      </c>
      <c r="I8" s="28">
        <v>478</v>
      </c>
      <c r="J8" s="28">
        <v>333</v>
      </c>
      <c r="K8" s="28">
        <v>362</v>
      </c>
      <c r="L8" s="28">
        <v>158</v>
      </c>
      <c r="M8" s="29">
        <v>958</v>
      </c>
      <c r="N8" s="28">
        <v>378</v>
      </c>
      <c r="O8" s="28">
        <v>25</v>
      </c>
    </row>
    <row r="9" spans="2:24" ht="15.75" customHeight="1" x14ac:dyDescent="0.15">
      <c r="B9" s="110"/>
      <c r="C9" s="120"/>
      <c r="D9" s="18">
        <v>100</v>
      </c>
      <c r="E9" s="8">
        <v>19.399999999999999</v>
      </c>
      <c r="F9" s="11">
        <v>7.7</v>
      </c>
      <c r="G9" s="11">
        <v>72.099999999999994</v>
      </c>
      <c r="H9" s="11">
        <v>22.1</v>
      </c>
      <c r="I9" s="11">
        <v>15.4</v>
      </c>
      <c r="J9" s="11">
        <v>10.7</v>
      </c>
      <c r="K9" s="11">
        <v>11.7</v>
      </c>
      <c r="L9" s="11">
        <v>5.0999999999999996</v>
      </c>
      <c r="M9" s="36">
        <v>30.8</v>
      </c>
      <c r="N9" s="11">
        <v>12.2</v>
      </c>
      <c r="O9" s="11">
        <v>0.8</v>
      </c>
    </row>
    <row r="10" spans="2:24" ht="15.75" customHeight="1" x14ac:dyDescent="0.15">
      <c r="B10" s="117" t="s">
        <v>429</v>
      </c>
      <c r="C10" s="121" t="s">
        <v>2</v>
      </c>
      <c r="D10" s="16">
        <v>581</v>
      </c>
      <c r="E10" s="27">
        <v>147</v>
      </c>
      <c r="F10" s="28">
        <v>91</v>
      </c>
      <c r="G10" s="28">
        <v>338</v>
      </c>
      <c r="H10" s="28">
        <v>106</v>
      </c>
      <c r="I10" s="28">
        <v>76</v>
      </c>
      <c r="J10" s="28">
        <v>74</v>
      </c>
      <c r="K10" s="28">
        <v>108</v>
      </c>
      <c r="L10" s="28">
        <v>34</v>
      </c>
      <c r="M10" s="10">
        <v>185</v>
      </c>
      <c r="N10" s="28">
        <v>69</v>
      </c>
      <c r="O10" s="28">
        <v>6</v>
      </c>
    </row>
    <row r="11" spans="2:24" ht="15.75" customHeight="1" x14ac:dyDescent="0.15">
      <c r="B11" s="116"/>
      <c r="C11" s="114"/>
      <c r="D11" s="33">
        <v>100</v>
      </c>
      <c r="E11" s="34">
        <v>25.3</v>
      </c>
      <c r="F11" s="35">
        <v>15.7</v>
      </c>
      <c r="G11" s="35">
        <v>58.2</v>
      </c>
      <c r="H11" s="35">
        <v>18.2</v>
      </c>
      <c r="I11" s="35">
        <v>13.1</v>
      </c>
      <c r="J11" s="35">
        <v>12.7</v>
      </c>
      <c r="K11" s="35">
        <v>18.600000000000001</v>
      </c>
      <c r="L11" s="35">
        <v>5.9</v>
      </c>
      <c r="M11" s="35">
        <v>31.8</v>
      </c>
      <c r="N11" s="35">
        <v>11.9</v>
      </c>
      <c r="O11" s="35">
        <v>1</v>
      </c>
    </row>
    <row r="12" spans="2:24" ht="15.75" customHeight="1" x14ac:dyDescent="0.15">
      <c r="B12" s="116"/>
      <c r="C12" s="112" t="s">
        <v>3</v>
      </c>
      <c r="D12" s="16">
        <v>2499</v>
      </c>
      <c r="E12" s="27">
        <v>447</v>
      </c>
      <c r="F12" s="28">
        <v>147</v>
      </c>
      <c r="G12" s="28">
        <v>1881</v>
      </c>
      <c r="H12" s="28">
        <v>575</v>
      </c>
      <c r="I12" s="28">
        <v>398</v>
      </c>
      <c r="J12" s="28">
        <v>258</v>
      </c>
      <c r="K12" s="28">
        <v>248</v>
      </c>
      <c r="L12" s="28">
        <v>123</v>
      </c>
      <c r="M12" s="28">
        <v>769</v>
      </c>
      <c r="N12" s="28">
        <v>307</v>
      </c>
      <c r="O12" s="28">
        <v>19</v>
      </c>
    </row>
    <row r="13" spans="2:24" ht="15.75" customHeight="1" x14ac:dyDescent="0.15">
      <c r="B13" s="118"/>
      <c r="C13" s="113"/>
      <c r="D13" s="18">
        <v>100</v>
      </c>
      <c r="E13" s="8">
        <v>17.899999999999999</v>
      </c>
      <c r="F13" s="11">
        <v>5.9</v>
      </c>
      <c r="G13" s="11">
        <v>75.3</v>
      </c>
      <c r="H13" s="11">
        <v>23</v>
      </c>
      <c r="I13" s="11">
        <v>15.9</v>
      </c>
      <c r="J13" s="11">
        <v>10.3</v>
      </c>
      <c r="K13" s="11">
        <v>9.9</v>
      </c>
      <c r="L13" s="11">
        <v>4.9000000000000004</v>
      </c>
      <c r="M13" s="36">
        <v>30.8</v>
      </c>
      <c r="N13" s="11">
        <v>12.3</v>
      </c>
      <c r="O13" s="11">
        <v>0.8</v>
      </c>
    </row>
    <row r="14" spans="2:24" ht="15.75" customHeight="1" x14ac:dyDescent="0.15">
      <c r="B14" s="117" t="s">
        <v>4</v>
      </c>
      <c r="C14" s="121" t="s">
        <v>430</v>
      </c>
      <c r="D14" s="16">
        <v>33</v>
      </c>
      <c r="E14" s="27">
        <v>12</v>
      </c>
      <c r="F14" s="28">
        <v>11</v>
      </c>
      <c r="G14" s="28">
        <v>14</v>
      </c>
      <c r="H14" s="28">
        <v>9</v>
      </c>
      <c r="I14" s="28">
        <v>0</v>
      </c>
      <c r="J14" s="28">
        <v>7</v>
      </c>
      <c r="K14" s="28">
        <v>3</v>
      </c>
      <c r="L14" s="28">
        <v>3</v>
      </c>
      <c r="M14" s="10">
        <v>9</v>
      </c>
      <c r="N14" s="28">
        <v>6</v>
      </c>
      <c r="O14" s="28">
        <v>0</v>
      </c>
    </row>
    <row r="15" spans="2:24" ht="15.75" customHeight="1" x14ac:dyDescent="0.15">
      <c r="B15" s="116"/>
      <c r="C15" s="114"/>
      <c r="D15" s="33">
        <v>100</v>
      </c>
      <c r="E15" s="34">
        <v>36.4</v>
      </c>
      <c r="F15" s="35">
        <v>33.299999999999997</v>
      </c>
      <c r="G15" s="35">
        <v>42.4</v>
      </c>
      <c r="H15" s="35">
        <v>27.3</v>
      </c>
      <c r="I15" s="35">
        <v>0</v>
      </c>
      <c r="J15" s="35">
        <v>21.2</v>
      </c>
      <c r="K15" s="35">
        <v>9.1</v>
      </c>
      <c r="L15" s="35">
        <v>9.1</v>
      </c>
      <c r="M15" s="35">
        <v>27.3</v>
      </c>
      <c r="N15" s="35">
        <v>18.2</v>
      </c>
      <c r="O15" s="35">
        <v>0</v>
      </c>
    </row>
    <row r="16" spans="2:24" ht="15.75" customHeight="1" x14ac:dyDescent="0.15">
      <c r="B16" s="116"/>
      <c r="C16" s="112" t="s">
        <v>431</v>
      </c>
      <c r="D16" s="16">
        <v>94</v>
      </c>
      <c r="E16" s="27">
        <v>40</v>
      </c>
      <c r="F16" s="28">
        <v>25</v>
      </c>
      <c r="G16" s="28">
        <v>41</v>
      </c>
      <c r="H16" s="28">
        <v>16</v>
      </c>
      <c r="I16" s="28">
        <v>7</v>
      </c>
      <c r="J16" s="28">
        <v>15</v>
      </c>
      <c r="K16" s="28">
        <v>12</v>
      </c>
      <c r="L16" s="28">
        <v>20</v>
      </c>
      <c r="M16" s="28">
        <v>22</v>
      </c>
      <c r="N16" s="28">
        <v>9</v>
      </c>
      <c r="O16" s="28">
        <v>2</v>
      </c>
    </row>
    <row r="17" spans="2:15" ht="15.75" customHeight="1" x14ac:dyDescent="0.15">
      <c r="B17" s="116"/>
      <c r="C17" s="114"/>
      <c r="D17" s="33">
        <v>100</v>
      </c>
      <c r="E17" s="34">
        <v>42.6</v>
      </c>
      <c r="F17" s="35">
        <v>26.6</v>
      </c>
      <c r="G17" s="35">
        <v>43.6</v>
      </c>
      <c r="H17" s="35">
        <v>17</v>
      </c>
      <c r="I17" s="35">
        <v>7.4</v>
      </c>
      <c r="J17" s="35">
        <v>16</v>
      </c>
      <c r="K17" s="35">
        <v>12.8</v>
      </c>
      <c r="L17" s="35">
        <v>21.3</v>
      </c>
      <c r="M17" s="35">
        <v>23.4</v>
      </c>
      <c r="N17" s="35">
        <v>9.6</v>
      </c>
      <c r="O17" s="35">
        <v>2.1</v>
      </c>
    </row>
    <row r="18" spans="2:15" ht="15.75" customHeight="1" x14ac:dyDescent="0.15">
      <c r="B18" s="116"/>
      <c r="C18" s="112" t="s">
        <v>432</v>
      </c>
      <c r="D18" s="16">
        <v>135</v>
      </c>
      <c r="E18" s="27">
        <v>43</v>
      </c>
      <c r="F18" s="28">
        <v>29</v>
      </c>
      <c r="G18" s="28">
        <v>78</v>
      </c>
      <c r="H18" s="28">
        <v>32</v>
      </c>
      <c r="I18" s="28">
        <v>7</v>
      </c>
      <c r="J18" s="28">
        <v>17</v>
      </c>
      <c r="K18" s="28">
        <v>20</v>
      </c>
      <c r="L18" s="28">
        <v>15</v>
      </c>
      <c r="M18" s="28">
        <v>48</v>
      </c>
      <c r="N18" s="28">
        <v>19</v>
      </c>
      <c r="O18" s="28">
        <v>0</v>
      </c>
    </row>
    <row r="19" spans="2:15" ht="15.75" customHeight="1" x14ac:dyDescent="0.15">
      <c r="B19" s="116"/>
      <c r="C19" s="114"/>
      <c r="D19" s="33">
        <v>100</v>
      </c>
      <c r="E19" s="34">
        <v>31.9</v>
      </c>
      <c r="F19" s="35">
        <v>21.5</v>
      </c>
      <c r="G19" s="35">
        <v>57.8</v>
      </c>
      <c r="H19" s="35">
        <v>23.7</v>
      </c>
      <c r="I19" s="35">
        <v>5.2</v>
      </c>
      <c r="J19" s="35">
        <v>12.6</v>
      </c>
      <c r="K19" s="35">
        <v>14.8</v>
      </c>
      <c r="L19" s="35">
        <v>11.1</v>
      </c>
      <c r="M19" s="35">
        <v>35.6</v>
      </c>
      <c r="N19" s="35">
        <v>14.1</v>
      </c>
      <c r="O19" s="35">
        <v>0</v>
      </c>
    </row>
    <row r="20" spans="2:15" ht="15.75" customHeight="1" x14ac:dyDescent="0.15">
      <c r="B20" s="116"/>
      <c r="C20" s="112" t="s">
        <v>433</v>
      </c>
      <c r="D20" s="16">
        <v>240</v>
      </c>
      <c r="E20" s="27">
        <v>76</v>
      </c>
      <c r="F20" s="28">
        <v>21</v>
      </c>
      <c r="G20" s="28">
        <v>150</v>
      </c>
      <c r="H20" s="28">
        <v>41</v>
      </c>
      <c r="I20" s="28">
        <v>18</v>
      </c>
      <c r="J20" s="28">
        <v>18</v>
      </c>
      <c r="K20" s="28">
        <v>35</v>
      </c>
      <c r="L20" s="28">
        <v>24</v>
      </c>
      <c r="M20" s="28">
        <v>82</v>
      </c>
      <c r="N20" s="28">
        <v>20</v>
      </c>
      <c r="O20" s="28">
        <v>2</v>
      </c>
    </row>
    <row r="21" spans="2:15" ht="15.75" customHeight="1" x14ac:dyDescent="0.15">
      <c r="B21" s="116"/>
      <c r="C21" s="114"/>
      <c r="D21" s="33">
        <v>100</v>
      </c>
      <c r="E21" s="34">
        <v>31.7</v>
      </c>
      <c r="F21" s="35">
        <v>8.8000000000000007</v>
      </c>
      <c r="G21" s="35">
        <v>62.5</v>
      </c>
      <c r="H21" s="35">
        <v>17.100000000000001</v>
      </c>
      <c r="I21" s="35">
        <v>7.5</v>
      </c>
      <c r="J21" s="35">
        <v>7.5</v>
      </c>
      <c r="K21" s="35">
        <v>14.6</v>
      </c>
      <c r="L21" s="35">
        <v>10</v>
      </c>
      <c r="M21" s="35">
        <v>34.200000000000003</v>
      </c>
      <c r="N21" s="35">
        <v>8.3000000000000007</v>
      </c>
      <c r="O21" s="35">
        <v>0.8</v>
      </c>
    </row>
    <row r="22" spans="2:15" ht="15.75" customHeight="1" x14ac:dyDescent="0.15">
      <c r="B22" s="116"/>
      <c r="C22" s="112" t="s">
        <v>434</v>
      </c>
      <c r="D22" s="16">
        <v>533</v>
      </c>
      <c r="E22" s="27">
        <v>98</v>
      </c>
      <c r="F22" s="28">
        <v>42</v>
      </c>
      <c r="G22" s="28">
        <v>386</v>
      </c>
      <c r="H22" s="28">
        <v>118</v>
      </c>
      <c r="I22" s="28">
        <v>57</v>
      </c>
      <c r="J22" s="28">
        <v>54</v>
      </c>
      <c r="K22" s="28">
        <v>63</v>
      </c>
      <c r="L22" s="28">
        <v>29</v>
      </c>
      <c r="M22" s="28">
        <v>195</v>
      </c>
      <c r="N22" s="28">
        <v>66</v>
      </c>
      <c r="O22" s="28">
        <v>6</v>
      </c>
    </row>
    <row r="23" spans="2:15" ht="15.75" customHeight="1" x14ac:dyDescent="0.15">
      <c r="B23" s="116"/>
      <c r="C23" s="114"/>
      <c r="D23" s="33">
        <v>100</v>
      </c>
      <c r="E23" s="34">
        <v>18.399999999999999</v>
      </c>
      <c r="F23" s="35">
        <v>7.9</v>
      </c>
      <c r="G23" s="35">
        <v>72.400000000000006</v>
      </c>
      <c r="H23" s="35">
        <v>22.1</v>
      </c>
      <c r="I23" s="35">
        <v>10.7</v>
      </c>
      <c r="J23" s="35">
        <v>10.1</v>
      </c>
      <c r="K23" s="35">
        <v>11.8</v>
      </c>
      <c r="L23" s="35">
        <v>5.4</v>
      </c>
      <c r="M23" s="35">
        <v>36.6</v>
      </c>
      <c r="N23" s="35">
        <v>12.4</v>
      </c>
      <c r="O23" s="35">
        <v>1.1000000000000001</v>
      </c>
    </row>
    <row r="24" spans="2:15" ht="15.75" customHeight="1" x14ac:dyDescent="0.15">
      <c r="B24" s="116"/>
      <c r="C24" s="112" t="s">
        <v>435</v>
      </c>
      <c r="D24" s="16">
        <v>977</v>
      </c>
      <c r="E24" s="27">
        <v>171</v>
      </c>
      <c r="F24" s="28">
        <v>54</v>
      </c>
      <c r="G24" s="28">
        <v>753</v>
      </c>
      <c r="H24" s="28">
        <v>204</v>
      </c>
      <c r="I24" s="28">
        <v>165</v>
      </c>
      <c r="J24" s="28">
        <v>101</v>
      </c>
      <c r="K24" s="28">
        <v>102</v>
      </c>
      <c r="L24" s="28">
        <v>37</v>
      </c>
      <c r="M24" s="28">
        <v>327</v>
      </c>
      <c r="N24" s="28">
        <v>112</v>
      </c>
      <c r="O24" s="28">
        <v>8</v>
      </c>
    </row>
    <row r="25" spans="2:15" ht="15.75" customHeight="1" x14ac:dyDescent="0.15">
      <c r="B25" s="116"/>
      <c r="C25" s="114"/>
      <c r="D25" s="33">
        <v>100</v>
      </c>
      <c r="E25" s="34">
        <v>17.5</v>
      </c>
      <c r="F25" s="35">
        <v>5.5</v>
      </c>
      <c r="G25" s="35">
        <v>77.099999999999994</v>
      </c>
      <c r="H25" s="35">
        <v>20.9</v>
      </c>
      <c r="I25" s="35">
        <v>16.899999999999999</v>
      </c>
      <c r="J25" s="35">
        <v>10.3</v>
      </c>
      <c r="K25" s="35">
        <v>10.4</v>
      </c>
      <c r="L25" s="35">
        <v>3.8</v>
      </c>
      <c r="M25" s="35">
        <v>33.5</v>
      </c>
      <c r="N25" s="35">
        <v>11.5</v>
      </c>
      <c r="O25" s="35">
        <v>0.8</v>
      </c>
    </row>
    <row r="26" spans="2:15" ht="15.75" customHeight="1" x14ac:dyDescent="0.15">
      <c r="B26" s="116"/>
      <c r="C26" s="112" t="s">
        <v>436</v>
      </c>
      <c r="D26" s="16">
        <v>1022</v>
      </c>
      <c r="E26" s="27">
        <v>141</v>
      </c>
      <c r="F26" s="28">
        <v>51</v>
      </c>
      <c r="G26" s="28">
        <v>764</v>
      </c>
      <c r="H26" s="28">
        <v>253</v>
      </c>
      <c r="I26" s="28">
        <v>213</v>
      </c>
      <c r="J26" s="28">
        <v>116</v>
      </c>
      <c r="K26" s="28">
        <v>116</v>
      </c>
      <c r="L26" s="28">
        <v>29</v>
      </c>
      <c r="M26" s="28">
        <v>255</v>
      </c>
      <c r="N26" s="28">
        <v>139</v>
      </c>
      <c r="O26" s="28">
        <v>7</v>
      </c>
    </row>
    <row r="27" spans="2:15" ht="15.75" customHeight="1" x14ac:dyDescent="0.15">
      <c r="B27" s="118"/>
      <c r="C27" s="113"/>
      <c r="D27" s="18">
        <v>100</v>
      </c>
      <c r="E27" s="8">
        <v>13.8</v>
      </c>
      <c r="F27" s="11">
        <v>5</v>
      </c>
      <c r="G27" s="11">
        <v>74.8</v>
      </c>
      <c r="H27" s="11">
        <v>24.8</v>
      </c>
      <c r="I27" s="11">
        <v>20.8</v>
      </c>
      <c r="J27" s="11">
        <v>11.4</v>
      </c>
      <c r="K27" s="11">
        <v>11.4</v>
      </c>
      <c r="L27" s="11">
        <v>2.8</v>
      </c>
      <c r="M27" s="11">
        <v>25</v>
      </c>
      <c r="N27" s="11">
        <v>13.6</v>
      </c>
      <c r="O27" s="11">
        <v>0.7</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O9">
    <cfRule type="top10" dxfId="2122" priority="283" rank="1"/>
  </conditionalFormatting>
  <conditionalFormatting sqref="E11:O11">
    <cfRule type="top10" dxfId="2121" priority="284" rank="1"/>
  </conditionalFormatting>
  <conditionalFormatting sqref="E13:O13">
    <cfRule type="top10" dxfId="2120" priority="285" rank="1"/>
  </conditionalFormatting>
  <conditionalFormatting sqref="E15:O15">
    <cfRule type="top10" dxfId="2119" priority="286" rank="1"/>
  </conditionalFormatting>
  <conditionalFormatting sqref="E17:O17">
    <cfRule type="top10" dxfId="2118" priority="287" rank="1"/>
  </conditionalFormatting>
  <conditionalFormatting sqref="E19:O19">
    <cfRule type="top10" dxfId="2117" priority="288" rank="1"/>
  </conditionalFormatting>
  <conditionalFormatting sqref="E21:O21">
    <cfRule type="top10" dxfId="2116" priority="289" rank="1"/>
  </conditionalFormatting>
  <conditionalFormatting sqref="E23:O23">
    <cfRule type="top10" dxfId="2115" priority="290" rank="1"/>
  </conditionalFormatting>
  <conditionalFormatting sqref="E25:O25">
    <cfRule type="top10" dxfId="2114" priority="291" rank="1"/>
  </conditionalFormatting>
  <conditionalFormatting sqref="E27:O27">
    <cfRule type="top10" dxfId="2113" priority="292" rank="1"/>
  </conditionalFormatting>
  <pageMargins left="0.7" right="0.7" top="0.75" bottom="0.75" header="0.3" footer="0.3"/>
  <pageSetup paperSize="9" scale="98" orientation="landscape" r:id="rId1"/>
  <headerFoot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16" ht="15.75" customHeight="1" x14ac:dyDescent="0.15">
      <c r="B2" s="1" t="s">
        <v>49</v>
      </c>
    </row>
    <row r="3" spans="2:16" ht="15.75" customHeight="1" x14ac:dyDescent="0.15">
      <c r="B3" s="1" t="s">
        <v>424</v>
      </c>
    </row>
    <row r="4" spans="2:16" ht="15.75" customHeight="1" x14ac:dyDescent="0.15">
      <c r="B4" s="1" t="s">
        <v>382</v>
      </c>
      <c r="C4" s="74"/>
    </row>
    <row r="5" spans="2:16" ht="15.75" customHeight="1" x14ac:dyDescent="0.15">
      <c r="B5" s="1" t="s">
        <v>426</v>
      </c>
    </row>
    <row r="6" spans="2:16" ht="4.5" customHeight="1" x14ac:dyDescent="0.15">
      <c r="B6" s="12"/>
      <c r="C6" s="14"/>
      <c r="D6" s="15"/>
      <c r="E6" s="6"/>
      <c r="F6" s="13"/>
      <c r="G6" s="13"/>
    </row>
    <row r="7" spans="2:16" s="2" customFormat="1" ht="118.5" customHeight="1" thickBot="1" x14ac:dyDescent="0.2">
      <c r="B7" s="9"/>
      <c r="C7" s="5" t="s">
        <v>427</v>
      </c>
      <c r="D7" s="19" t="s">
        <v>52</v>
      </c>
      <c r="E7" s="22" t="s">
        <v>38</v>
      </c>
      <c r="F7" s="23" t="s">
        <v>438</v>
      </c>
      <c r="G7" s="23" t="s">
        <v>53</v>
      </c>
      <c r="H7" s="76"/>
      <c r="I7" s="76"/>
      <c r="J7" s="76"/>
      <c r="K7" s="76"/>
      <c r="L7" s="76"/>
      <c r="M7" s="76"/>
      <c r="N7" s="76"/>
      <c r="O7" s="76"/>
      <c r="P7" s="76"/>
    </row>
    <row r="8" spans="2:16" ht="15.75" customHeight="1" thickTop="1" x14ac:dyDescent="0.15">
      <c r="B8" s="108" t="s">
        <v>428</v>
      </c>
      <c r="C8" s="119"/>
      <c r="D8" s="16">
        <v>5666</v>
      </c>
      <c r="E8" s="27">
        <v>3544</v>
      </c>
      <c r="F8" s="28">
        <v>1986</v>
      </c>
      <c r="G8" s="28">
        <v>136</v>
      </c>
    </row>
    <row r="9" spans="2:16" ht="15.75" customHeight="1" x14ac:dyDescent="0.15">
      <c r="B9" s="110"/>
      <c r="C9" s="120"/>
      <c r="D9" s="18">
        <v>100</v>
      </c>
      <c r="E9" s="8">
        <v>62.5</v>
      </c>
      <c r="F9" s="11">
        <v>35.1</v>
      </c>
      <c r="G9" s="11">
        <v>2.4</v>
      </c>
    </row>
    <row r="10" spans="2:16" ht="15.75" customHeight="1" x14ac:dyDescent="0.15">
      <c r="B10" s="117" t="s">
        <v>429</v>
      </c>
      <c r="C10" s="121" t="s">
        <v>2</v>
      </c>
      <c r="D10" s="16">
        <v>1156</v>
      </c>
      <c r="E10" s="27">
        <v>646</v>
      </c>
      <c r="F10" s="28">
        <v>485</v>
      </c>
      <c r="G10" s="28">
        <v>25</v>
      </c>
    </row>
    <row r="11" spans="2:16" ht="15.75" customHeight="1" x14ac:dyDescent="0.15">
      <c r="B11" s="116"/>
      <c r="C11" s="114"/>
      <c r="D11" s="33">
        <v>100</v>
      </c>
      <c r="E11" s="34">
        <v>55.9</v>
      </c>
      <c r="F11" s="35">
        <v>42</v>
      </c>
      <c r="G11" s="35">
        <v>2.2000000000000002</v>
      </c>
    </row>
    <row r="12" spans="2:16" ht="15.75" customHeight="1" x14ac:dyDescent="0.15">
      <c r="B12" s="116"/>
      <c r="C12" s="112" t="s">
        <v>3</v>
      </c>
      <c r="D12" s="16">
        <v>4467</v>
      </c>
      <c r="E12" s="27">
        <v>2873</v>
      </c>
      <c r="F12" s="28">
        <v>1485</v>
      </c>
      <c r="G12" s="28">
        <v>109</v>
      </c>
    </row>
    <row r="13" spans="2:16" ht="15.75" customHeight="1" x14ac:dyDescent="0.15">
      <c r="B13" s="118"/>
      <c r="C13" s="113"/>
      <c r="D13" s="18">
        <v>100</v>
      </c>
      <c r="E13" s="8">
        <v>64.3</v>
      </c>
      <c r="F13" s="11">
        <v>33.200000000000003</v>
      </c>
      <c r="G13" s="11">
        <v>2.4</v>
      </c>
    </row>
    <row r="14" spans="2:16" ht="15.75" customHeight="1" x14ac:dyDescent="0.15">
      <c r="B14" s="117" t="s">
        <v>4</v>
      </c>
      <c r="C14" s="121" t="s">
        <v>430</v>
      </c>
      <c r="D14" s="16">
        <v>60</v>
      </c>
      <c r="E14" s="27">
        <v>28</v>
      </c>
      <c r="F14" s="28">
        <v>31</v>
      </c>
      <c r="G14" s="28">
        <v>1</v>
      </c>
    </row>
    <row r="15" spans="2:16" ht="15.75" customHeight="1" x14ac:dyDescent="0.15">
      <c r="B15" s="116"/>
      <c r="C15" s="114"/>
      <c r="D15" s="33">
        <v>100</v>
      </c>
      <c r="E15" s="34">
        <v>46.7</v>
      </c>
      <c r="F15" s="35">
        <v>51.7</v>
      </c>
      <c r="G15" s="35">
        <v>1.7</v>
      </c>
    </row>
    <row r="16" spans="2:16" ht="15.75" customHeight="1" x14ac:dyDescent="0.15">
      <c r="B16" s="116"/>
      <c r="C16" s="112" t="s">
        <v>431</v>
      </c>
      <c r="D16" s="16">
        <v>177</v>
      </c>
      <c r="E16" s="27">
        <v>62</v>
      </c>
      <c r="F16" s="28">
        <v>107</v>
      </c>
      <c r="G16" s="28">
        <v>8</v>
      </c>
    </row>
    <row r="17" spans="2:7" ht="15.75" customHeight="1" x14ac:dyDescent="0.15">
      <c r="B17" s="116"/>
      <c r="C17" s="114"/>
      <c r="D17" s="33">
        <v>100</v>
      </c>
      <c r="E17" s="34">
        <v>35</v>
      </c>
      <c r="F17" s="35">
        <v>60.5</v>
      </c>
      <c r="G17" s="35">
        <v>4.5</v>
      </c>
    </row>
    <row r="18" spans="2:7" ht="15.75" customHeight="1" x14ac:dyDescent="0.15">
      <c r="B18" s="116"/>
      <c r="C18" s="112" t="s">
        <v>432</v>
      </c>
      <c r="D18" s="16">
        <v>239</v>
      </c>
      <c r="E18" s="27">
        <v>113</v>
      </c>
      <c r="F18" s="28">
        <v>116</v>
      </c>
      <c r="G18" s="28">
        <v>10</v>
      </c>
    </row>
    <row r="19" spans="2:7" ht="15.75" customHeight="1" x14ac:dyDescent="0.15">
      <c r="B19" s="116"/>
      <c r="C19" s="114"/>
      <c r="D19" s="33">
        <v>100</v>
      </c>
      <c r="E19" s="34">
        <v>47.3</v>
      </c>
      <c r="F19" s="35">
        <v>48.5</v>
      </c>
      <c r="G19" s="35">
        <v>4.2</v>
      </c>
    </row>
    <row r="20" spans="2:7" ht="15.75" customHeight="1" x14ac:dyDescent="0.15">
      <c r="B20" s="116"/>
      <c r="C20" s="112" t="s">
        <v>433</v>
      </c>
      <c r="D20" s="16">
        <v>438</v>
      </c>
      <c r="E20" s="27">
        <v>244</v>
      </c>
      <c r="F20" s="28">
        <v>182</v>
      </c>
      <c r="G20" s="28">
        <v>12</v>
      </c>
    </row>
    <row r="21" spans="2:7" ht="15.75" customHeight="1" x14ac:dyDescent="0.15">
      <c r="B21" s="116"/>
      <c r="C21" s="114"/>
      <c r="D21" s="33">
        <v>100</v>
      </c>
      <c r="E21" s="34">
        <v>55.7</v>
      </c>
      <c r="F21" s="35">
        <v>41.6</v>
      </c>
      <c r="G21" s="35">
        <v>2.7</v>
      </c>
    </row>
    <row r="22" spans="2:7" ht="15.75" customHeight="1" x14ac:dyDescent="0.15">
      <c r="B22" s="116"/>
      <c r="C22" s="112" t="s">
        <v>434</v>
      </c>
      <c r="D22" s="16">
        <v>1054</v>
      </c>
      <c r="E22" s="27">
        <v>636</v>
      </c>
      <c r="F22" s="28">
        <v>393</v>
      </c>
      <c r="G22" s="28">
        <v>25</v>
      </c>
    </row>
    <row r="23" spans="2:7" ht="15.75" customHeight="1" x14ac:dyDescent="0.15">
      <c r="B23" s="116"/>
      <c r="C23" s="114"/>
      <c r="D23" s="33">
        <v>100</v>
      </c>
      <c r="E23" s="34">
        <v>60.3</v>
      </c>
      <c r="F23" s="35">
        <v>37.299999999999997</v>
      </c>
      <c r="G23" s="35">
        <v>2.4</v>
      </c>
    </row>
    <row r="24" spans="2:7" ht="15.75" customHeight="1" x14ac:dyDescent="0.15">
      <c r="B24" s="116"/>
      <c r="C24" s="112" t="s">
        <v>435</v>
      </c>
      <c r="D24" s="16">
        <v>1854</v>
      </c>
      <c r="E24" s="27">
        <v>1208</v>
      </c>
      <c r="F24" s="28">
        <v>613</v>
      </c>
      <c r="G24" s="28">
        <v>33</v>
      </c>
    </row>
    <row r="25" spans="2:7" ht="15.75" customHeight="1" x14ac:dyDescent="0.15">
      <c r="B25" s="116"/>
      <c r="C25" s="114"/>
      <c r="D25" s="33">
        <v>100</v>
      </c>
      <c r="E25" s="34">
        <v>65.2</v>
      </c>
      <c r="F25" s="35">
        <v>33.1</v>
      </c>
      <c r="G25" s="35">
        <v>1.8</v>
      </c>
    </row>
    <row r="26" spans="2:7" ht="15.75" customHeight="1" x14ac:dyDescent="0.15">
      <c r="B26" s="116"/>
      <c r="C26" s="112" t="s">
        <v>436</v>
      </c>
      <c r="D26" s="16">
        <v>1719</v>
      </c>
      <c r="E26" s="27">
        <v>1186</v>
      </c>
      <c r="F26" s="28">
        <v>489</v>
      </c>
      <c r="G26" s="28">
        <v>44</v>
      </c>
    </row>
    <row r="27" spans="2:7" ht="15.75" customHeight="1" x14ac:dyDescent="0.15">
      <c r="B27" s="118"/>
      <c r="C27" s="113"/>
      <c r="D27" s="18">
        <v>100</v>
      </c>
      <c r="E27" s="8">
        <v>69</v>
      </c>
      <c r="F27" s="11">
        <v>28.4</v>
      </c>
      <c r="G27" s="11">
        <v>2.6</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G9">
    <cfRule type="top10" dxfId="2112" priority="293" rank="1"/>
  </conditionalFormatting>
  <conditionalFormatting sqref="E11:G11">
    <cfRule type="top10" dxfId="2111" priority="294" rank="1"/>
  </conditionalFormatting>
  <conditionalFormatting sqref="E13:G13">
    <cfRule type="top10" dxfId="2110" priority="295" rank="1"/>
  </conditionalFormatting>
  <conditionalFormatting sqref="E15:G15">
    <cfRule type="top10" dxfId="2109" priority="296" rank="1"/>
  </conditionalFormatting>
  <conditionalFormatting sqref="E17:G17">
    <cfRule type="top10" dxfId="2108" priority="297" rank="1"/>
  </conditionalFormatting>
  <conditionalFormatting sqref="E19:G19">
    <cfRule type="top10" dxfId="2107" priority="298" rank="1"/>
  </conditionalFormatting>
  <conditionalFormatting sqref="E21:G21">
    <cfRule type="top10" dxfId="2106" priority="299" rank="1"/>
  </conditionalFormatting>
  <conditionalFormatting sqref="E23:G23">
    <cfRule type="top10" dxfId="2105" priority="300" rank="1"/>
  </conditionalFormatting>
  <conditionalFormatting sqref="E25:G25">
    <cfRule type="top10" dxfId="2104" priority="301" rank="1"/>
  </conditionalFormatting>
  <conditionalFormatting sqref="E27:G27">
    <cfRule type="top10" dxfId="2103" priority="302" rank="1"/>
  </conditionalFormatting>
  <pageMargins left="0.7" right="0.7" top="0.75" bottom="0.75" header="0.3" footer="0.3"/>
  <pageSetup paperSize="9" orientation="landscape" r:id="rId1"/>
  <headerFoot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0" ht="15.75" customHeight="1" x14ac:dyDescent="0.15">
      <c r="B2" s="1" t="s">
        <v>49</v>
      </c>
    </row>
    <row r="3" spans="2:20" ht="15.75" customHeight="1" x14ac:dyDescent="0.15">
      <c r="B3" s="1" t="s">
        <v>424</v>
      </c>
    </row>
    <row r="4" spans="2:20" ht="15.75" customHeight="1" x14ac:dyDescent="0.15">
      <c r="B4" s="1" t="s">
        <v>383</v>
      </c>
      <c r="C4" s="74"/>
    </row>
    <row r="5" spans="2:20" ht="15.75" customHeight="1" x14ac:dyDescent="0.15">
      <c r="B5" s="1" t="s">
        <v>426</v>
      </c>
    </row>
    <row r="6" spans="2:20" ht="4.5" customHeight="1" x14ac:dyDescent="0.15">
      <c r="B6" s="12"/>
      <c r="C6" s="14"/>
      <c r="D6" s="15"/>
      <c r="E6" s="6"/>
      <c r="F6" s="13"/>
      <c r="G6" s="13"/>
      <c r="H6" s="13"/>
      <c r="I6" s="13"/>
      <c r="J6" s="13"/>
      <c r="K6" s="13"/>
    </row>
    <row r="7" spans="2:20" s="2" customFormat="1" ht="118.5" customHeight="1" thickBot="1" x14ac:dyDescent="0.2">
      <c r="B7" s="9"/>
      <c r="C7" s="5" t="s">
        <v>427</v>
      </c>
      <c r="D7" s="19" t="s">
        <v>52</v>
      </c>
      <c r="E7" s="22" t="s">
        <v>190</v>
      </c>
      <c r="F7" s="23" t="s">
        <v>439</v>
      </c>
      <c r="G7" s="23" t="s">
        <v>192</v>
      </c>
      <c r="H7" s="23" t="s">
        <v>193</v>
      </c>
      <c r="I7" s="23" t="s">
        <v>194</v>
      </c>
      <c r="J7" s="23" t="s">
        <v>195</v>
      </c>
      <c r="K7" s="23" t="s">
        <v>53</v>
      </c>
      <c r="L7" s="76"/>
      <c r="M7" s="76"/>
      <c r="N7" s="76"/>
      <c r="O7" s="76"/>
      <c r="P7" s="76"/>
      <c r="Q7" s="76"/>
      <c r="R7" s="76"/>
      <c r="S7" s="76"/>
      <c r="T7" s="76"/>
    </row>
    <row r="8" spans="2:20" ht="15.75" customHeight="1" thickTop="1" x14ac:dyDescent="0.15">
      <c r="B8" s="108" t="s">
        <v>428</v>
      </c>
      <c r="C8" s="119"/>
      <c r="D8" s="16">
        <v>5666</v>
      </c>
      <c r="E8" s="27">
        <v>10</v>
      </c>
      <c r="F8" s="28">
        <v>29</v>
      </c>
      <c r="G8" s="28">
        <v>22</v>
      </c>
      <c r="H8" s="28">
        <v>35</v>
      </c>
      <c r="I8" s="28">
        <v>57</v>
      </c>
      <c r="J8" s="28">
        <v>4548</v>
      </c>
      <c r="K8" s="28">
        <v>965</v>
      </c>
    </row>
    <row r="9" spans="2:20" ht="15.75" customHeight="1" x14ac:dyDescent="0.15">
      <c r="B9" s="110"/>
      <c r="C9" s="120"/>
      <c r="D9" s="18">
        <v>100</v>
      </c>
      <c r="E9" s="8">
        <v>0.2</v>
      </c>
      <c r="F9" s="11">
        <v>0.5</v>
      </c>
      <c r="G9" s="11">
        <v>0.4</v>
      </c>
      <c r="H9" s="11">
        <v>0.6</v>
      </c>
      <c r="I9" s="11">
        <v>1</v>
      </c>
      <c r="J9" s="11">
        <v>80.3</v>
      </c>
      <c r="K9" s="11">
        <v>17</v>
      </c>
    </row>
    <row r="10" spans="2:20" ht="15.75" customHeight="1" x14ac:dyDescent="0.15">
      <c r="B10" s="117" t="s">
        <v>429</v>
      </c>
      <c r="C10" s="121" t="s">
        <v>2</v>
      </c>
      <c r="D10" s="16">
        <v>1156</v>
      </c>
      <c r="E10" s="27">
        <v>0</v>
      </c>
      <c r="F10" s="28">
        <v>5</v>
      </c>
      <c r="G10" s="28">
        <v>5</v>
      </c>
      <c r="H10" s="28">
        <v>4</v>
      </c>
      <c r="I10" s="28">
        <v>17</v>
      </c>
      <c r="J10" s="28">
        <v>943</v>
      </c>
      <c r="K10" s="28">
        <v>182</v>
      </c>
    </row>
    <row r="11" spans="2:20" ht="15.75" customHeight="1" x14ac:dyDescent="0.15">
      <c r="B11" s="116"/>
      <c r="C11" s="114"/>
      <c r="D11" s="33">
        <v>100</v>
      </c>
      <c r="E11" s="34">
        <v>0</v>
      </c>
      <c r="F11" s="35">
        <v>0.4</v>
      </c>
      <c r="G11" s="35">
        <v>0.4</v>
      </c>
      <c r="H11" s="35">
        <v>0.3</v>
      </c>
      <c r="I11" s="35">
        <v>1.5</v>
      </c>
      <c r="J11" s="35">
        <v>81.599999999999994</v>
      </c>
      <c r="K11" s="35">
        <v>15.7</v>
      </c>
    </row>
    <row r="12" spans="2:20" ht="15.75" customHeight="1" x14ac:dyDescent="0.15">
      <c r="B12" s="116"/>
      <c r="C12" s="112" t="s">
        <v>3</v>
      </c>
      <c r="D12" s="16">
        <v>4467</v>
      </c>
      <c r="E12" s="27">
        <v>10</v>
      </c>
      <c r="F12" s="28">
        <v>24</v>
      </c>
      <c r="G12" s="28">
        <v>17</v>
      </c>
      <c r="H12" s="28">
        <v>31</v>
      </c>
      <c r="I12" s="28">
        <v>40</v>
      </c>
      <c r="J12" s="28">
        <v>3573</v>
      </c>
      <c r="K12" s="28">
        <v>772</v>
      </c>
    </row>
    <row r="13" spans="2:20" ht="15.75" customHeight="1" x14ac:dyDescent="0.15">
      <c r="B13" s="118"/>
      <c r="C13" s="113"/>
      <c r="D13" s="18">
        <v>100</v>
      </c>
      <c r="E13" s="8">
        <v>0.2</v>
      </c>
      <c r="F13" s="11">
        <v>0.5</v>
      </c>
      <c r="G13" s="11">
        <v>0.4</v>
      </c>
      <c r="H13" s="11">
        <v>0.7</v>
      </c>
      <c r="I13" s="11">
        <v>0.9</v>
      </c>
      <c r="J13" s="11">
        <v>80</v>
      </c>
      <c r="K13" s="11">
        <v>17.3</v>
      </c>
    </row>
    <row r="14" spans="2:20" ht="15.75" customHeight="1" x14ac:dyDescent="0.15">
      <c r="B14" s="117" t="s">
        <v>4</v>
      </c>
      <c r="C14" s="121" t="s">
        <v>430</v>
      </c>
      <c r="D14" s="16">
        <v>60</v>
      </c>
      <c r="E14" s="27">
        <v>0</v>
      </c>
      <c r="F14" s="28">
        <v>0</v>
      </c>
      <c r="G14" s="28">
        <v>0</v>
      </c>
      <c r="H14" s="28">
        <v>0</v>
      </c>
      <c r="I14" s="28">
        <v>3</v>
      </c>
      <c r="J14" s="28">
        <v>47</v>
      </c>
      <c r="K14" s="28">
        <v>10</v>
      </c>
    </row>
    <row r="15" spans="2:20" ht="15.75" customHeight="1" x14ac:dyDescent="0.15">
      <c r="B15" s="116"/>
      <c r="C15" s="114"/>
      <c r="D15" s="33">
        <v>100</v>
      </c>
      <c r="E15" s="34">
        <v>0</v>
      </c>
      <c r="F15" s="35">
        <v>0</v>
      </c>
      <c r="G15" s="35">
        <v>0</v>
      </c>
      <c r="H15" s="35">
        <v>0</v>
      </c>
      <c r="I15" s="35">
        <v>5</v>
      </c>
      <c r="J15" s="35">
        <v>78.3</v>
      </c>
      <c r="K15" s="35">
        <v>16.7</v>
      </c>
    </row>
    <row r="16" spans="2:20" ht="15.75" customHeight="1" x14ac:dyDescent="0.15">
      <c r="B16" s="116"/>
      <c r="C16" s="112" t="s">
        <v>431</v>
      </c>
      <c r="D16" s="16">
        <v>177</v>
      </c>
      <c r="E16" s="27">
        <v>1</v>
      </c>
      <c r="F16" s="28">
        <v>1</v>
      </c>
      <c r="G16" s="28">
        <v>1</v>
      </c>
      <c r="H16" s="28">
        <v>0</v>
      </c>
      <c r="I16" s="28">
        <v>1</v>
      </c>
      <c r="J16" s="28">
        <v>141</v>
      </c>
      <c r="K16" s="28">
        <v>32</v>
      </c>
    </row>
    <row r="17" spans="2:11" ht="15.75" customHeight="1" x14ac:dyDescent="0.15">
      <c r="B17" s="116"/>
      <c r="C17" s="114"/>
      <c r="D17" s="33">
        <v>100</v>
      </c>
      <c r="E17" s="34">
        <v>0.6</v>
      </c>
      <c r="F17" s="35">
        <v>0.6</v>
      </c>
      <c r="G17" s="35">
        <v>0.6</v>
      </c>
      <c r="H17" s="35">
        <v>0</v>
      </c>
      <c r="I17" s="35">
        <v>0.6</v>
      </c>
      <c r="J17" s="35">
        <v>79.7</v>
      </c>
      <c r="K17" s="35">
        <v>18.100000000000001</v>
      </c>
    </row>
    <row r="18" spans="2:11" ht="15.75" customHeight="1" x14ac:dyDescent="0.15">
      <c r="B18" s="116"/>
      <c r="C18" s="112" t="s">
        <v>432</v>
      </c>
      <c r="D18" s="16">
        <v>239</v>
      </c>
      <c r="E18" s="27">
        <v>0</v>
      </c>
      <c r="F18" s="28">
        <v>1</v>
      </c>
      <c r="G18" s="28">
        <v>2</v>
      </c>
      <c r="H18" s="28">
        <v>2</v>
      </c>
      <c r="I18" s="28">
        <v>5</v>
      </c>
      <c r="J18" s="28">
        <v>187</v>
      </c>
      <c r="K18" s="28">
        <v>42</v>
      </c>
    </row>
    <row r="19" spans="2:11" ht="15.75" customHeight="1" x14ac:dyDescent="0.15">
      <c r="B19" s="116"/>
      <c r="C19" s="114"/>
      <c r="D19" s="33">
        <v>100</v>
      </c>
      <c r="E19" s="34">
        <v>0</v>
      </c>
      <c r="F19" s="35">
        <v>0.4</v>
      </c>
      <c r="G19" s="35">
        <v>0.8</v>
      </c>
      <c r="H19" s="35">
        <v>0.8</v>
      </c>
      <c r="I19" s="35">
        <v>2.1</v>
      </c>
      <c r="J19" s="35">
        <v>78.2</v>
      </c>
      <c r="K19" s="35">
        <v>17.600000000000001</v>
      </c>
    </row>
    <row r="20" spans="2:11" ht="15.75" customHeight="1" x14ac:dyDescent="0.15">
      <c r="B20" s="116"/>
      <c r="C20" s="112" t="s">
        <v>433</v>
      </c>
      <c r="D20" s="16">
        <v>438</v>
      </c>
      <c r="E20" s="27">
        <v>0</v>
      </c>
      <c r="F20" s="28">
        <v>1</v>
      </c>
      <c r="G20" s="28">
        <v>0</v>
      </c>
      <c r="H20" s="28">
        <v>6</v>
      </c>
      <c r="I20" s="28">
        <v>8</v>
      </c>
      <c r="J20" s="28">
        <v>324</v>
      </c>
      <c r="K20" s="28">
        <v>99</v>
      </c>
    </row>
    <row r="21" spans="2:11" ht="15.75" customHeight="1" x14ac:dyDescent="0.15">
      <c r="B21" s="116"/>
      <c r="C21" s="114"/>
      <c r="D21" s="33">
        <v>100</v>
      </c>
      <c r="E21" s="34">
        <v>0</v>
      </c>
      <c r="F21" s="35">
        <v>0.2</v>
      </c>
      <c r="G21" s="35">
        <v>0</v>
      </c>
      <c r="H21" s="35">
        <v>1.4</v>
      </c>
      <c r="I21" s="35">
        <v>1.8</v>
      </c>
      <c r="J21" s="35">
        <v>74</v>
      </c>
      <c r="K21" s="35">
        <v>22.6</v>
      </c>
    </row>
    <row r="22" spans="2:11" ht="15.75" customHeight="1" x14ac:dyDescent="0.15">
      <c r="B22" s="116"/>
      <c r="C22" s="112" t="s">
        <v>434</v>
      </c>
      <c r="D22" s="16">
        <v>1054</v>
      </c>
      <c r="E22" s="27">
        <v>4</v>
      </c>
      <c r="F22" s="28">
        <v>6</v>
      </c>
      <c r="G22" s="28">
        <v>5</v>
      </c>
      <c r="H22" s="28">
        <v>11</v>
      </c>
      <c r="I22" s="28">
        <v>13</v>
      </c>
      <c r="J22" s="28">
        <v>806</v>
      </c>
      <c r="K22" s="28">
        <v>209</v>
      </c>
    </row>
    <row r="23" spans="2:11" ht="15.75" customHeight="1" x14ac:dyDescent="0.15">
      <c r="B23" s="116"/>
      <c r="C23" s="114"/>
      <c r="D23" s="33">
        <v>100</v>
      </c>
      <c r="E23" s="34">
        <v>0.4</v>
      </c>
      <c r="F23" s="35">
        <v>0.6</v>
      </c>
      <c r="G23" s="35">
        <v>0.5</v>
      </c>
      <c r="H23" s="35">
        <v>1</v>
      </c>
      <c r="I23" s="35">
        <v>1.2</v>
      </c>
      <c r="J23" s="35">
        <v>76.5</v>
      </c>
      <c r="K23" s="35">
        <v>19.8</v>
      </c>
    </row>
    <row r="24" spans="2:11" ht="15.75" customHeight="1" x14ac:dyDescent="0.15">
      <c r="B24" s="116"/>
      <c r="C24" s="112" t="s">
        <v>435</v>
      </c>
      <c r="D24" s="16">
        <v>1854</v>
      </c>
      <c r="E24" s="27">
        <v>2</v>
      </c>
      <c r="F24" s="28">
        <v>7</v>
      </c>
      <c r="G24" s="28">
        <v>9</v>
      </c>
      <c r="H24" s="28">
        <v>11</v>
      </c>
      <c r="I24" s="28">
        <v>19</v>
      </c>
      <c r="J24" s="28">
        <v>1507</v>
      </c>
      <c r="K24" s="28">
        <v>299</v>
      </c>
    </row>
    <row r="25" spans="2:11" ht="15.75" customHeight="1" x14ac:dyDescent="0.15">
      <c r="B25" s="116"/>
      <c r="C25" s="114"/>
      <c r="D25" s="33">
        <v>100</v>
      </c>
      <c r="E25" s="34">
        <v>0.1</v>
      </c>
      <c r="F25" s="35">
        <v>0.4</v>
      </c>
      <c r="G25" s="35">
        <v>0.5</v>
      </c>
      <c r="H25" s="35">
        <v>0.6</v>
      </c>
      <c r="I25" s="35">
        <v>1</v>
      </c>
      <c r="J25" s="35">
        <v>81.3</v>
      </c>
      <c r="K25" s="35">
        <v>16.100000000000001</v>
      </c>
    </row>
    <row r="26" spans="2:11" ht="15.75" customHeight="1" x14ac:dyDescent="0.15">
      <c r="B26" s="116"/>
      <c r="C26" s="112" t="s">
        <v>436</v>
      </c>
      <c r="D26" s="16">
        <v>1719</v>
      </c>
      <c r="E26" s="27">
        <v>3</v>
      </c>
      <c r="F26" s="28">
        <v>13</v>
      </c>
      <c r="G26" s="28">
        <v>5</v>
      </c>
      <c r="H26" s="28">
        <v>5</v>
      </c>
      <c r="I26" s="28">
        <v>8</v>
      </c>
      <c r="J26" s="28">
        <v>1425</v>
      </c>
      <c r="K26" s="28">
        <v>260</v>
      </c>
    </row>
    <row r="27" spans="2:11" ht="15.75" customHeight="1" x14ac:dyDescent="0.15">
      <c r="B27" s="118"/>
      <c r="C27" s="113"/>
      <c r="D27" s="18">
        <v>100</v>
      </c>
      <c r="E27" s="8">
        <v>0.2</v>
      </c>
      <c r="F27" s="11">
        <v>0.8</v>
      </c>
      <c r="G27" s="11">
        <v>0.3</v>
      </c>
      <c r="H27" s="11">
        <v>0.3</v>
      </c>
      <c r="I27" s="11">
        <v>0.5</v>
      </c>
      <c r="J27" s="11">
        <v>82.9</v>
      </c>
      <c r="K27" s="11">
        <v>15.1</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2102" priority="303" rank="1"/>
  </conditionalFormatting>
  <conditionalFormatting sqref="E11:K11">
    <cfRule type="top10" dxfId="2101" priority="304" rank="1"/>
  </conditionalFormatting>
  <conditionalFormatting sqref="E13:K13">
    <cfRule type="top10" dxfId="2100" priority="305" rank="1"/>
  </conditionalFormatting>
  <conditionalFormatting sqref="E15:K15">
    <cfRule type="top10" dxfId="2099" priority="306" rank="1"/>
  </conditionalFormatting>
  <conditionalFormatting sqref="E17:K17">
    <cfRule type="top10" dxfId="2098" priority="307" rank="1"/>
  </conditionalFormatting>
  <conditionalFormatting sqref="E19:K19">
    <cfRule type="top10" dxfId="2097" priority="308" rank="1"/>
  </conditionalFormatting>
  <conditionalFormatting sqref="E21:K21">
    <cfRule type="top10" dxfId="2096" priority="309" rank="1"/>
  </conditionalFormatting>
  <conditionalFormatting sqref="E23:K23">
    <cfRule type="top10" dxfId="2095" priority="310" rank="1"/>
  </conditionalFormatting>
  <conditionalFormatting sqref="E25:K25">
    <cfRule type="top10" dxfId="2094" priority="311" rank="1"/>
  </conditionalFormatting>
  <conditionalFormatting sqref="E27:K27">
    <cfRule type="top10" dxfId="2093" priority="312" rank="1"/>
  </conditionalFormatting>
  <pageMargins left="0.7" right="0.7" top="0.75" bottom="0.75" header="0.3" footer="0.3"/>
  <pageSetup paperSize="9" orientation="landscape" r:id="rId1"/>
  <headerFoot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0" ht="15.75" customHeight="1" x14ac:dyDescent="0.15">
      <c r="B2" s="1" t="s">
        <v>49</v>
      </c>
    </row>
    <row r="3" spans="2:20" ht="15.75" customHeight="1" x14ac:dyDescent="0.15">
      <c r="B3" s="1" t="s">
        <v>424</v>
      </c>
    </row>
    <row r="4" spans="2:20" ht="15.75" customHeight="1" x14ac:dyDescent="0.15">
      <c r="B4" s="1" t="s">
        <v>384</v>
      </c>
      <c r="C4" s="74"/>
    </row>
    <row r="5" spans="2:20" ht="15.75" customHeight="1" x14ac:dyDescent="0.15">
      <c r="B5" s="1" t="s">
        <v>426</v>
      </c>
    </row>
    <row r="6" spans="2:20" ht="4.5" customHeight="1" x14ac:dyDescent="0.15">
      <c r="B6" s="12"/>
      <c r="C6" s="14"/>
      <c r="D6" s="15"/>
      <c r="E6" s="6"/>
      <c r="F6" s="13"/>
      <c r="G6" s="13"/>
      <c r="H6" s="13"/>
      <c r="I6" s="13"/>
      <c r="J6" s="13"/>
      <c r="K6" s="13"/>
    </row>
    <row r="7" spans="2:20" s="2" customFormat="1" ht="118.5" customHeight="1" thickBot="1" x14ac:dyDescent="0.2">
      <c r="B7" s="9"/>
      <c r="C7" s="5" t="s">
        <v>427</v>
      </c>
      <c r="D7" s="19" t="s">
        <v>52</v>
      </c>
      <c r="E7" s="22" t="s">
        <v>190</v>
      </c>
      <c r="F7" s="23" t="s">
        <v>569</v>
      </c>
      <c r="G7" s="23" t="s">
        <v>192</v>
      </c>
      <c r="H7" s="23" t="s">
        <v>193</v>
      </c>
      <c r="I7" s="23" t="s">
        <v>194</v>
      </c>
      <c r="J7" s="23" t="s">
        <v>195</v>
      </c>
      <c r="K7" s="23" t="s">
        <v>53</v>
      </c>
      <c r="L7" s="76"/>
      <c r="M7" s="76"/>
      <c r="N7" s="76"/>
      <c r="O7" s="76"/>
      <c r="P7" s="76"/>
      <c r="Q7" s="76"/>
      <c r="R7" s="76"/>
      <c r="S7" s="76"/>
      <c r="T7" s="76"/>
    </row>
    <row r="8" spans="2:20" ht="15.75" customHeight="1" thickTop="1" x14ac:dyDescent="0.15">
      <c r="B8" s="108" t="s">
        <v>428</v>
      </c>
      <c r="C8" s="119"/>
      <c r="D8" s="16">
        <v>5666</v>
      </c>
      <c r="E8" s="27">
        <v>19</v>
      </c>
      <c r="F8" s="28">
        <v>61</v>
      </c>
      <c r="G8" s="28">
        <v>47</v>
      </c>
      <c r="H8" s="28">
        <v>33</v>
      </c>
      <c r="I8" s="28">
        <v>32</v>
      </c>
      <c r="J8" s="28">
        <v>4500</v>
      </c>
      <c r="K8" s="28">
        <v>974</v>
      </c>
    </row>
    <row r="9" spans="2:20" ht="15.75" customHeight="1" x14ac:dyDescent="0.15">
      <c r="B9" s="110"/>
      <c r="C9" s="120"/>
      <c r="D9" s="18">
        <v>100</v>
      </c>
      <c r="E9" s="8">
        <v>0.3</v>
      </c>
      <c r="F9" s="11">
        <v>1.1000000000000001</v>
      </c>
      <c r="G9" s="11">
        <v>0.8</v>
      </c>
      <c r="H9" s="11">
        <v>0.6</v>
      </c>
      <c r="I9" s="11">
        <v>0.6</v>
      </c>
      <c r="J9" s="11">
        <v>79.400000000000006</v>
      </c>
      <c r="K9" s="11">
        <v>17.2</v>
      </c>
    </row>
    <row r="10" spans="2:20" ht="15.75" customHeight="1" x14ac:dyDescent="0.15">
      <c r="B10" s="117" t="s">
        <v>429</v>
      </c>
      <c r="C10" s="121" t="s">
        <v>2</v>
      </c>
      <c r="D10" s="16">
        <v>1156</v>
      </c>
      <c r="E10" s="27">
        <v>7</v>
      </c>
      <c r="F10" s="28">
        <v>12</v>
      </c>
      <c r="G10" s="28">
        <v>9</v>
      </c>
      <c r="H10" s="28">
        <v>6</v>
      </c>
      <c r="I10" s="28">
        <v>11</v>
      </c>
      <c r="J10" s="28">
        <v>937</v>
      </c>
      <c r="K10" s="28">
        <v>174</v>
      </c>
    </row>
    <row r="11" spans="2:20" ht="15.75" customHeight="1" x14ac:dyDescent="0.15">
      <c r="B11" s="116"/>
      <c r="C11" s="114"/>
      <c r="D11" s="33">
        <v>100</v>
      </c>
      <c r="E11" s="34">
        <v>0.6</v>
      </c>
      <c r="F11" s="35">
        <v>1</v>
      </c>
      <c r="G11" s="35">
        <v>0.8</v>
      </c>
      <c r="H11" s="35">
        <v>0.5</v>
      </c>
      <c r="I11" s="35">
        <v>1</v>
      </c>
      <c r="J11" s="35">
        <v>81.099999999999994</v>
      </c>
      <c r="K11" s="35">
        <v>15.1</v>
      </c>
    </row>
    <row r="12" spans="2:20" ht="15.75" customHeight="1" x14ac:dyDescent="0.15">
      <c r="B12" s="116"/>
      <c r="C12" s="112" t="s">
        <v>3</v>
      </c>
      <c r="D12" s="16">
        <v>4467</v>
      </c>
      <c r="E12" s="27">
        <v>12</v>
      </c>
      <c r="F12" s="28">
        <v>49</v>
      </c>
      <c r="G12" s="28">
        <v>38</v>
      </c>
      <c r="H12" s="28">
        <v>27</v>
      </c>
      <c r="I12" s="28">
        <v>21</v>
      </c>
      <c r="J12" s="28">
        <v>3531</v>
      </c>
      <c r="K12" s="28">
        <v>789</v>
      </c>
    </row>
    <row r="13" spans="2:20" ht="15.75" customHeight="1" x14ac:dyDescent="0.15">
      <c r="B13" s="118"/>
      <c r="C13" s="113"/>
      <c r="D13" s="18">
        <v>100</v>
      </c>
      <c r="E13" s="8">
        <v>0.3</v>
      </c>
      <c r="F13" s="11">
        <v>1.1000000000000001</v>
      </c>
      <c r="G13" s="11">
        <v>0.9</v>
      </c>
      <c r="H13" s="11">
        <v>0.6</v>
      </c>
      <c r="I13" s="11">
        <v>0.5</v>
      </c>
      <c r="J13" s="11">
        <v>79</v>
      </c>
      <c r="K13" s="11">
        <v>17.7</v>
      </c>
    </row>
    <row r="14" spans="2:20" ht="15.75" customHeight="1" x14ac:dyDescent="0.15">
      <c r="B14" s="117" t="s">
        <v>4</v>
      </c>
      <c r="C14" s="121" t="s">
        <v>430</v>
      </c>
      <c r="D14" s="16">
        <v>60</v>
      </c>
      <c r="E14" s="27">
        <v>0</v>
      </c>
      <c r="F14" s="28">
        <v>1</v>
      </c>
      <c r="G14" s="28">
        <v>0</v>
      </c>
      <c r="H14" s="28">
        <v>0</v>
      </c>
      <c r="I14" s="28">
        <v>1</v>
      </c>
      <c r="J14" s="28">
        <v>48</v>
      </c>
      <c r="K14" s="28">
        <v>10</v>
      </c>
    </row>
    <row r="15" spans="2:20" ht="15.75" customHeight="1" x14ac:dyDescent="0.15">
      <c r="B15" s="116"/>
      <c r="C15" s="114"/>
      <c r="D15" s="33">
        <v>100</v>
      </c>
      <c r="E15" s="34">
        <v>0</v>
      </c>
      <c r="F15" s="35">
        <v>1.7</v>
      </c>
      <c r="G15" s="35">
        <v>0</v>
      </c>
      <c r="H15" s="35">
        <v>0</v>
      </c>
      <c r="I15" s="35">
        <v>1.7</v>
      </c>
      <c r="J15" s="35">
        <v>80</v>
      </c>
      <c r="K15" s="35">
        <v>16.7</v>
      </c>
    </row>
    <row r="16" spans="2:20" ht="15.75" customHeight="1" x14ac:dyDescent="0.15">
      <c r="B16" s="116"/>
      <c r="C16" s="112" t="s">
        <v>431</v>
      </c>
      <c r="D16" s="16">
        <v>177</v>
      </c>
      <c r="E16" s="27">
        <v>0</v>
      </c>
      <c r="F16" s="28">
        <v>2</v>
      </c>
      <c r="G16" s="28">
        <v>1</v>
      </c>
      <c r="H16" s="28">
        <v>2</v>
      </c>
      <c r="I16" s="28">
        <v>0</v>
      </c>
      <c r="J16" s="28">
        <v>138</v>
      </c>
      <c r="K16" s="28">
        <v>34</v>
      </c>
    </row>
    <row r="17" spans="2:11" ht="15.75" customHeight="1" x14ac:dyDescent="0.15">
      <c r="B17" s="116"/>
      <c r="C17" s="114"/>
      <c r="D17" s="33">
        <v>100</v>
      </c>
      <c r="E17" s="34">
        <v>0</v>
      </c>
      <c r="F17" s="35">
        <v>1.1000000000000001</v>
      </c>
      <c r="G17" s="35">
        <v>0.6</v>
      </c>
      <c r="H17" s="35">
        <v>1.1000000000000001</v>
      </c>
      <c r="I17" s="35">
        <v>0</v>
      </c>
      <c r="J17" s="35">
        <v>78</v>
      </c>
      <c r="K17" s="35">
        <v>19.2</v>
      </c>
    </row>
    <row r="18" spans="2:11" ht="15.75" customHeight="1" x14ac:dyDescent="0.15">
      <c r="B18" s="116"/>
      <c r="C18" s="112" t="s">
        <v>432</v>
      </c>
      <c r="D18" s="16">
        <v>239</v>
      </c>
      <c r="E18" s="27">
        <v>2</v>
      </c>
      <c r="F18" s="28">
        <v>1</v>
      </c>
      <c r="G18" s="28">
        <v>3</v>
      </c>
      <c r="H18" s="28">
        <v>1</v>
      </c>
      <c r="I18" s="28">
        <v>2</v>
      </c>
      <c r="J18" s="28">
        <v>190</v>
      </c>
      <c r="K18" s="28">
        <v>40</v>
      </c>
    </row>
    <row r="19" spans="2:11" ht="15.75" customHeight="1" x14ac:dyDescent="0.15">
      <c r="B19" s="116"/>
      <c r="C19" s="114"/>
      <c r="D19" s="33">
        <v>100</v>
      </c>
      <c r="E19" s="34">
        <v>0.8</v>
      </c>
      <c r="F19" s="35">
        <v>0.4</v>
      </c>
      <c r="G19" s="35">
        <v>1.3</v>
      </c>
      <c r="H19" s="35">
        <v>0.4</v>
      </c>
      <c r="I19" s="35">
        <v>0.8</v>
      </c>
      <c r="J19" s="35">
        <v>79.5</v>
      </c>
      <c r="K19" s="35">
        <v>16.7</v>
      </c>
    </row>
    <row r="20" spans="2:11" ht="15.75" customHeight="1" x14ac:dyDescent="0.15">
      <c r="B20" s="116"/>
      <c r="C20" s="112" t="s">
        <v>433</v>
      </c>
      <c r="D20" s="16">
        <v>438</v>
      </c>
      <c r="E20" s="27">
        <v>2</v>
      </c>
      <c r="F20" s="28">
        <v>8</v>
      </c>
      <c r="G20" s="28">
        <v>7</v>
      </c>
      <c r="H20" s="28">
        <v>2</v>
      </c>
      <c r="I20" s="28">
        <v>4</v>
      </c>
      <c r="J20" s="28">
        <v>318</v>
      </c>
      <c r="K20" s="28">
        <v>97</v>
      </c>
    </row>
    <row r="21" spans="2:11" ht="15.75" customHeight="1" x14ac:dyDescent="0.15">
      <c r="B21" s="116"/>
      <c r="C21" s="114"/>
      <c r="D21" s="33">
        <v>100</v>
      </c>
      <c r="E21" s="34">
        <v>0.5</v>
      </c>
      <c r="F21" s="35">
        <v>1.8</v>
      </c>
      <c r="G21" s="35">
        <v>1.6</v>
      </c>
      <c r="H21" s="35">
        <v>0.5</v>
      </c>
      <c r="I21" s="35">
        <v>0.9</v>
      </c>
      <c r="J21" s="35">
        <v>72.599999999999994</v>
      </c>
      <c r="K21" s="35">
        <v>22.1</v>
      </c>
    </row>
    <row r="22" spans="2:11" ht="15.75" customHeight="1" x14ac:dyDescent="0.15">
      <c r="B22" s="116"/>
      <c r="C22" s="112" t="s">
        <v>434</v>
      </c>
      <c r="D22" s="16">
        <v>1054</v>
      </c>
      <c r="E22" s="27">
        <v>6</v>
      </c>
      <c r="F22" s="28">
        <v>21</v>
      </c>
      <c r="G22" s="28">
        <v>15</v>
      </c>
      <c r="H22" s="28">
        <v>7</v>
      </c>
      <c r="I22" s="28">
        <v>9</v>
      </c>
      <c r="J22" s="28">
        <v>791</v>
      </c>
      <c r="K22" s="28">
        <v>205</v>
      </c>
    </row>
    <row r="23" spans="2:11" ht="15.75" customHeight="1" x14ac:dyDescent="0.15">
      <c r="B23" s="116"/>
      <c r="C23" s="114"/>
      <c r="D23" s="33">
        <v>100</v>
      </c>
      <c r="E23" s="34">
        <v>0.6</v>
      </c>
      <c r="F23" s="35">
        <v>2</v>
      </c>
      <c r="G23" s="35">
        <v>1.4</v>
      </c>
      <c r="H23" s="35">
        <v>0.7</v>
      </c>
      <c r="I23" s="35">
        <v>0.9</v>
      </c>
      <c r="J23" s="35">
        <v>75</v>
      </c>
      <c r="K23" s="35">
        <v>19.399999999999999</v>
      </c>
    </row>
    <row r="24" spans="2:11" ht="15.75" customHeight="1" x14ac:dyDescent="0.15">
      <c r="B24" s="116"/>
      <c r="C24" s="112" t="s">
        <v>435</v>
      </c>
      <c r="D24" s="16">
        <v>1854</v>
      </c>
      <c r="E24" s="27">
        <v>4</v>
      </c>
      <c r="F24" s="28">
        <v>16</v>
      </c>
      <c r="G24" s="28">
        <v>13</v>
      </c>
      <c r="H24" s="28">
        <v>10</v>
      </c>
      <c r="I24" s="28">
        <v>10</v>
      </c>
      <c r="J24" s="28">
        <v>1496</v>
      </c>
      <c r="K24" s="28">
        <v>305</v>
      </c>
    </row>
    <row r="25" spans="2:11" ht="15.75" customHeight="1" x14ac:dyDescent="0.15">
      <c r="B25" s="116"/>
      <c r="C25" s="114"/>
      <c r="D25" s="33">
        <v>100</v>
      </c>
      <c r="E25" s="34">
        <v>0.2</v>
      </c>
      <c r="F25" s="35">
        <v>0.9</v>
      </c>
      <c r="G25" s="35">
        <v>0.7</v>
      </c>
      <c r="H25" s="35">
        <v>0.5</v>
      </c>
      <c r="I25" s="35">
        <v>0.5</v>
      </c>
      <c r="J25" s="35">
        <v>80.7</v>
      </c>
      <c r="K25" s="35">
        <v>16.5</v>
      </c>
    </row>
    <row r="26" spans="2:11" ht="15.75" customHeight="1" x14ac:dyDescent="0.15">
      <c r="B26" s="116"/>
      <c r="C26" s="112" t="s">
        <v>436</v>
      </c>
      <c r="D26" s="16">
        <v>1719</v>
      </c>
      <c r="E26" s="27">
        <v>5</v>
      </c>
      <c r="F26" s="28">
        <v>12</v>
      </c>
      <c r="G26" s="28">
        <v>7</v>
      </c>
      <c r="H26" s="28">
        <v>9</v>
      </c>
      <c r="I26" s="28">
        <v>5</v>
      </c>
      <c r="J26" s="28">
        <v>1412</v>
      </c>
      <c r="K26" s="28">
        <v>269</v>
      </c>
    </row>
    <row r="27" spans="2:11" ht="15.75" customHeight="1" x14ac:dyDescent="0.15">
      <c r="B27" s="118"/>
      <c r="C27" s="113"/>
      <c r="D27" s="18">
        <v>100</v>
      </c>
      <c r="E27" s="8">
        <v>0.3</v>
      </c>
      <c r="F27" s="11">
        <v>0.7</v>
      </c>
      <c r="G27" s="11">
        <v>0.4</v>
      </c>
      <c r="H27" s="11">
        <v>0.5</v>
      </c>
      <c r="I27" s="11">
        <v>0.3</v>
      </c>
      <c r="J27" s="11">
        <v>82.1</v>
      </c>
      <c r="K27" s="11">
        <v>15.6</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2092" priority="313" rank="1"/>
  </conditionalFormatting>
  <conditionalFormatting sqref="E11:K11">
    <cfRule type="top10" dxfId="2091" priority="314" rank="1"/>
  </conditionalFormatting>
  <conditionalFormatting sqref="E13:K13">
    <cfRule type="top10" dxfId="2090" priority="315" rank="1"/>
  </conditionalFormatting>
  <conditionalFormatting sqref="E15:K15">
    <cfRule type="top10" dxfId="2089" priority="316" rank="1"/>
  </conditionalFormatting>
  <conditionalFormatting sqref="E17:K17">
    <cfRule type="top10" dxfId="2088" priority="317" rank="1"/>
  </conditionalFormatting>
  <conditionalFormatting sqref="E19:K19">
    <cfRule type="top10" dxfId="2087" priority="318" rank="1"/>
  </conditionalFormatting>
  <conditionalFormatting sqref="E21:K21">
    <cfRule type="top10" dxfId="2086" priority="319" rank="1"/>
  </conditionalFormatting>
  <conditionalFormatting sqref="E23:K23">
    <cfRule type="top10" dxfId="2085" priority="320" rank="1"/>
  </conditionalFormatting>
  <conditionalFormatting sqref="E25:K25">
    <cfRule type="top10" dxfId="2084" priority="321" rank="1"/>
  </conditionalFormatting>
  <conditionalFormatting sqref="E27:K27">
    <cfRule type="top10" dxfId="2083" priority="322" rank="1"/>
  </conditionalFormatting>
  <pageMargins left="0.7" right="0.7" top="0.75" bottom="0.75" header="0.3" footer="0.3"/>
  <pageSetup paperSize="9" orientation="landscape" r:id="rId1"/>
  <headerFoot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0" ht="15.75" customHeight="1" x14ac:dyDescent="0.15">
      <c r="B2" s="1" t="s">
        <v>49</v>
      </c>
    </row>
    <row r="3" spans="2:20" ht="15.75" customHeight="1" x14ac:dyDescent="0.15">
      <c r="B3" s="1" t="s">
        <v>424</v>
      </c>
    </row>
    <row r="4" spans="2:20" ht="15.75" customHeight="1" x14ac:dyDescent="0.15">
      <c r="B4" s="1" t="s">
        <v>385</v>
      </c>
      <c r="C4" s="74"/>
    </row>
    <row r="5" spans="2:20" ht="15.75" customHeight="1" x14ac:dyDescent="0.15">
      <c r="B5" s="1" t="s">
        <v>426</v>
      </c>
    </row>
    <row r="6" spans="2:20" ht="4.5" customHeight="1" x14ac:dyDescent="0.15">
      <c r="B6" s="12"/>
      <c r="C6" s="14"/>
      <c r="D6" s="15"/>
      <c r="E6" s="6"/>
      <c r="F6" s="13"/>
      <c r="G6" s="13"/>
      <c r="H6" s="13"/>
      <c r="I6" s="13"/>
      <c r="J6" s="13"/>
      <c r="K6" s="13"/>
    </row>
    <row r="7" spans="2:20" s="2" customFormat="1" ht="118.5" customHeight="1" thickBot="1" x14ac:dyDescent="0.2">
      <c r="B7" s="9"/>
      <c r="C7" s="5" t="s">
        <v>427</v>
      </c>
      <c r="D7" s="19" t="s">
        <v>52</v>
      </c>
      <c r="E7" s="22" t="s">
        <v>190</v>
      </c>
      <c r="F7" s="23" t="s">
        <v>570</v>
      </c>
      <c r="G7" s="23" t="s">
        <v>192</v>
      </c>
      <c r="H7" s="23" t="s">
        <v>193</v>
      </c>
      <c r="I7" s="23" t="s">
        <v>194</v>
      </c>
      <c r="J7" s="23" t="s">
        <v>195</v>
      </c>
      <c r="K7" s="23" t="s">
        <v>53</v>
      </c>
      <c r="L7" s="76"/>
      <c r="M7" s="76"/>
      <c r="N7" s="76"/>
      <c r="O7" s="76"/>
      <c r="P7" s="76"/>
      <c r="Q7" s="76"/>
      <c r="R7" s="76"/>
      <c r="S7" s="76"/>
      <c r="T7" s="76"/>
    </row>
    <row r="8" spans="2:20" ht="15.75" customHeight="1" thickTop="1" x14ac:dyDescent="0.15">
      <c r="B8" s="108" t="s">
        <v>428</v>
      </c>
      <c r="C8" s="119"/>
      <c r="D8" s="16">
        <v>5666</v>
      </c>
      <c r="E8" s="27">
        <v>16</v>
      </c>
      <c r="F8" s="28">
        <v>42</v>
      </c>
      <c r="G8" s="28">
        <v>42</v>
      </c>
      <c r="H8" s="28">
        <v>116</v>
      </c>
      <c r="I8" s="28">
        <v>47</v>
      </c>
      <c r="J8" s="28">
        <v>4442</v>
      </c>
      <c r="K8" s="28">
        <v>961</v>
      </c>
    </row>
    <row r="9" spans="2:20" ht="15.75" customHeight="1" x14ac:dyDescent="0.15">
      <c r="B9" s="110"/>
      <c r="C9" s="120"/>
      <c r="D9" s="18">
        <v>100</v>
      </c>
      <c r="E9" s="8">
        <v>0.3</v>
      </c>
      <c r="F9" s="11">
        <v>0.7</v>
      </c>
      <c r="G9" s="11">
        <v>0.7</v>
      </c>
      <c r="H9" s="11">
        <v>2</v>
      </c>
      <c r="I9" s="11">
        <v>0.8</v>
      </c>
      <c r="J9" s="11">
        <v>78.400000000000006</v>
      </c>
      <c r="K9" s="11">
        <v>17</v>
      </c>
    </row>
    <row r="10" spans="2:20" ht="15.75" customHeight="1" x14ac:dyDescent="0.15">
      <c r="B10" s="117" t="s">
        <v>429</v>
      </c>
      <c r="C10" s="121" t="s">
        <v>2</v>
      </c>
      <c r="D10" s="16">
        <v>1156</v>
      </c>
      <c r="E10" s="27">
        <v>3</v>
      </c>
      <c r="F10" s="28">
        <v>12</v>
      </c>
      <c r="G10" s="28">
        <v>9</v>
      </c>
      <c r="H10" s="28">
        <v>21</v>
      </c>
      <c r="I10" s="28">
        <v>13</v>
      </c>
      <c r="J10" s="28">
        <v>927</v>
      </c>
      <c r="K10" s="28">
        <v>171</v>
      </c>
    </row>
    <row r="11" spans="2:20" ht="15.75" customHeight="1" x14ac:dyDescent="0.15">
      <c r="B11" s="116"/>
      <c r="C11" s="114"/>
      <c r="D11" s="33">
        <v>100</v>
      </c>
      <c r="E11" s="34">
        <v>0.3</v>
      </c>
      <c r="F11" s="35">
        <v>1</v>
      </c>
      <c r="G11" s="35">
        <v>0.8</v>
      </c>
      <c r="H11" s="35">
        <v>1.8</v>
      </c>
      <c r="I11" s="35">
        <v>1.1000000000000001</v>
      </c>
      <c r="J11" s="35">
        <v>80.2</v>
      </c>
      <c r="K11" s="35">
        <v>14.8</v>
      </c>
    </row>
    <row r="12" spans="2:20" ht="15.75" customHeight="1" x14ac:dyDescent="0.15">
      <c r="B12" s="116"/>
      <c r="C12" s="112" t="s">
        <v>3</v>
      </c>
      <c r="D12" s="16">
        <v>4467</v>
      </c>
      <c r="E12" s="27">
        <v>13</v>
      </c>
      <c r="F12" s="28">
        <v>30</v>
      </c>
      <c r="G12" s="28">
        <v>33</v>
      </c>
      <c r="H12" s="28">
        <v>95</v>
      </c>
      <c r="I12" s="28">
        <v>34</v>
      </c>
      <c r="J12" s="28">
        <v>3483</v>
      </c>
      <c r="K12" s="28">
        <v>779</v>
      </c>
    </row>
    <row r="13" spans="2:20" ht="15.75" customHeight="1" x14ac:dyDescent="0.15">
      <c r="B13" s="118"/>
      <c r="C13" s="113"/>
      <c r="D13" s="18">
        <v>100</v>
      </c>
      <c r="E13" s="8">
        <v>0.3</v>
      </c>
      <c r="F13" s="11">
        <v>0.7</v>
      </c>
      <c r="G13" s="11">
        <v>0.7</v>
      </c>
      <c r="H13" s="11">
        <v>2.1</v>
      </c>
      <c r="I13" s="11">
        <v>0.8</v>
      </c>
      <c r="J13" s="11">
        <v>78</v>
      </c>
      <c r="K13" s="11">
        <v>17.399999999999999</v>
      </c>
    </row>
    <row r="14" spans="2:20" ht="15.75" customHeight="1" x14ac:dyDescent="0.15">
      <c r="B14" s="117" t="s">
        <v>4</v>
      </c>
      <c r="C14" s="121" t="s">
        <v>430</v>
      </c>
      <c r="D14" s="16">
        <v>60</v>
      </c>
      <c r="E14" s="27">
        <v>0</v>
      </c>
      <c r="F14" s="28">
        <v>0</v>
      </c>
      <c r="G14" s="28">
        <v>1</v>
      </c>
      <c r="H14" s="28">
        <v>0</v>
      </c>
      <c r="I14" s="28">
        <v>1</v>
      </c>
      <c r="J14" s="28">
        <v>48</v>
      </c>
      <c r="K14" s="28">
        <v>10</v>
      </c>
    </row>
    <row r="15" spans="2:20" ht="15.75" customHeight="1" x14ac:dyDescent="0.15">
      <c r="B15" s="116"/>
      <c r="C15" s="114"/>
      <c r="D15" s="33">
        <v>100</v>
      </c>
      <c r="E15" s="34">
        <v>0</v>
      </c>
      <c r="F15" s="35">
        <v>0</v>
      </c>
      <c r="G15" s="35">
        <v>1.7</v>
      </c>
      <c r="H15" s="35">
        <v>0</v>
      </c>
      <c r="I15" s="35">
        <v>1.7</v>
      </c>
      <c r="J15" s="35">
        <v>80</v>
      </c>
      <c r="K15" s="35">
        <v>16.7</v>
      </c>
    </row>
    <row r="16" spans="2:20" ht="15.75" customHeight="1" x14ac:dyDescent="0.15">
      <c r="B16" s="116"/>
      <c r="C16" s="112" t="s">
        <v>431</v>
      </c>
      <c r="D16" s="16">
        <v>177</v>
      </c>
      <c r="E16" s="27">
        <v>0</v>
      </c>
      <c r="F16" s="28">
        <v>3</v>
      </c>
      <c r="G16" s="28">
        <v>1</v>
      </c>
      <c r="H16" s="28">
        <v>4</v>
      </c>
      <c r="I16" s="28">
        <v>1</v>
      </c>
      <c r="J16" s="28">
        <v>137</v>
      </c>
      <c r="K16" s="28">
        <v>31</v>
      </c>
    </row>
    <row r="17" spans="2:11" ht="15.75" customHeight="1" x14ac:dyDescent="0.15">
      <c r="B17" s="116"/>
      <c r="C17" s="114"/>
      <c r="D17" s="33">
        <v>100</v>
      </c>
      <c r="E17" s="34">
        <v>0</v>
      </c>
      <c r="F17" s="35">
        <v>1.7</v>
      </c>
      <c r="G17" s="35">
        <v>0.6</v>
      </c>
      <c r="H17" s="35">
        <v>2.2999999999999998</v>
      </c>
      <c r="I17" s="35">
        <v>0.6</v>
      </c>
      <c r="J17" s="35">
        <v>77.400000000000006</v>
      </c>
      <c r="K17" s="35">
        <v>17.5</v>
      </c>
    </row>
    <row r="18" spans="2:11" ht="15.75" customHeight="1" x14ac:dyDescent="0.15">
      <c r="B18" s="116"/>
      <c r="C18" s="112" t="s">
        <v>432</v>
      </c>
      <c r="D18" s="16">
        <v>239</v>
      </c>
      <c r="E18" s="27">
        <v>0</v>
      </c>
      <c r="F18" s="28">
        <v>3</v>
      </c>
      <c r="G18" s="28">
        <v>2</v>
      </c>
      <c r="H18" s="28">
        <v>6</v>
      </c>
      <c r="I18" s="28">
        <v>3</v>
      </c>
      <c r="J18" s="28">
        <v>184</v>
      </c>
      <c r="K18" s="28">
        <v>41</v>
      </c>
    </row>
    <row r="19" spans="2:11" ht="15.75" customHeight="1" x14ac:dyDescent="0.15">
      <c r="B19" s="116"/>
      <c r="C19" s="114"/>
      <c r="D19" s="33">
        <v>100</v>
      </c>
      <c r="E19" s="34">
        <v>0</v>
      </c>
      <c r="F19" s="35">
        <v>1.3</v>
      </c>
      <c r="G19" s="35">
        <v>0.8</v>
      </c>
      <c r="H19" s="35">
        <v>2.5</v>
      </c>
      <c r="I19" s="35">
        <v>1.3</v>
      </c>
      <c r="J19" s="35">
        <v>77</v>
      </c>
      <c r="K19" s="35">
        <v>17.2</v>
      </c>
    </row>
    <row r="20" spans="2:11" ht="15.75" customHeight="1" x14ac:dyDescent="0.15">
      <c r="B20" s="116"/>
      <c r="C20" s="112" t="s">
        <v>433</v>
      </c>
      <c r="D20" s="16">
        <v>438</v>
      </c>
      <c r="E20" s="27">
        <v>0</v>
      </c>
      <c r="F20" s="28">
        <v>3</v>
      </c>
      <c r="G20" s="28">
        <v>5</v>
      </c>
      <c r="H20" s="28">
        <v>8</v>
      </c>
      <c r="I20" s="28">
        <v>10</v>
      </c>
      <c r="J20" s="28">
        <v>315</v>
      </c>
      <c r="K20" s="28">
        <v>97</v>
      </c>
    </row>
    <row r="21" spans="2:11" ht="15.75" customHeight="1" x14ac:dyDescent="0.15">
      <c r="B21" s="116"/>
      <c r="C21" s="114"/>
      <c r="D21" s="33">
        <v>100</v>
      </c>
      <c r="E21" s="34">
        <v>0</v>
      </c>
      <c r="F21" s="35">
        <v>0.7</v>
      </c>
      <c r="G21" s="35">
        <v>1.1000000000000001</v>
      </c>
      <c r="H21" s="35">
        <v>1.8</v>
      </c>
      <c r="I21" s="35">
        <v>2.2999999999999998</v>
      </c>
      <c r="J21" s="35">
        <v>71.900000000000006</v>
      </c>
      <c r="K21" s="35">
        <v>22.1</v>
      </c>
    </row>
    <row r="22" spans="2:11" ht="15.75" customHeight="1" x14ac:dyDescent="0.15">
      <c r="B22" s="116"/>
      <c r="C22" s="112" t="s">
        <v>434</v>
      </c>
      <c r="D22" s="16">
        <v>1054</v>
      </c>
      <c r="E22" s="27">
        <v>6</v>
      </c>
      <c r="F22" s="28">
        <v>11</v>
      </c>
      <c r="G22" s="28">
        <v>9</v>
      </c>
      <c r="H22" s="28">
        <v>31</v>
      </c>
      <c r="I22" s="28">
        <v>10</v>
      </c>
      <c r="J22" s="28">
        <v>780</v>
      </c>
      <c r="K22" s="28">
        <v>207</v>
      </c>
    </row>
    <row r="23" spans="2:11" ht="15.75" customHeight="1" x14ac:dyDescent="0.15">
      <c r="B23" s="116"/>
      <c r="C23" s="114"/>
      <c r="D23" s="33">
        <v>100</v>
      </c>
      <c r="E23" s="34">
        <v>0.6</v>
      </c>
      <c r="F23" s="35">
        <v>1</v>
      </c>
      <c r="G23" s="35">
        <v>0.9</v>
      </c>
      <c r="H23" s="35">
        <v>2.9</v>
      </c>
      <c r="I23" s="35">
        <v>0.9</v>
      </c>
      <c r="J23" s="35">
        <v>74</v>
      </c>
      <c r="K23" s="35">
        <v>19.600000000000001</v>
      </c>
    </row>
    <row r="24" spans="2:11" ht="15.75" customHeight="1" x14ac:dyDescent="0.15">
      <c r="B24" s="116"/>
      <c r="C24" s="112" t="s">
        <v>435</v>
      </c>
      <c r="D24" s="16">
        <v>1854</v>
      </c>
      <c r="E24" s="27">
        <v>5</v>
      </c>
      <c r="F24" s="28">
        <v>18</v>
      </c>
      <c r="G24" s="28">
        <v>11</v>
      </c>
      <c r="H24" s="28">
        <v>43</v>
      </c>
      <c r="I24" s="28">
        <v>13</v>
      </c>
      <c r="J24" s="28">
        <v>1469</v>
      </c>
      <c r="K24" s="28">
        <v>295</v>
      </c>
    </row>
    <row r="25" spans="2:11" ht="15.75" customHeight="1" x14ac:dyDescent="0.15">
      <c r="B25" s="116"/>
      <c r="C25" s="114"/>
      <c r="D25" s="33">
        <v>100</v>
      </c>
      <c r="E25" s="34">
        <v>0.3</v>
      </c>
      <c r="F25" s="35">
        <v>1</v>
      </c>
      <c r="G25" s="35">
        <v>0.6</v>
      </c>
      <c r="H25" s="35">
        <v>2.2999999999999998</v>
      </c>
      <c r="I25" s="35">
        <v>0.7</v>
      </c>
      <c r="J25" s="35">
        <v>79.2</v>
      </c>
      <c r="K25" s="35">
        <v>15.9</v>
      </c>
    </row>
    <row r="26" spans="2:11" ht="15.75" customHeight="1" x14ac:dyDescent="0.15">
      <c r="B26" s="116"/>
      <c r="C26" s="112" t="s">
        <v>436</v>
      </c>
      <c r="D26" s="16">
        <v>1719</v>
      </c>
      <c r="E26" s="27">
        <v>5</v>
      </c>
      <c r="F26" s="28">
        <v>4</v>
      </c>
      <c r="G26" s="28">
        <v>12</v>
      </c>
      <c r="H26" s="28">
        <v>23</v>
      </c>
      <c r="I26" s="28">
        <v>8</v>
      </c>
      <c r="J26" s="28">
        <v>1402</v>
      </c>
      <c r="K26" s="28">
        <v>265</v>
      </c>
    </row>
    <row r="27" spans="2:11" ht="15.75" customHeight="1" x14ac:dyDescent="0.15">
      <c r="B27" s="118"/>
      <c r="C27" s="113"/>
      <c r="D27" s="18">
        <v>100</v>
      </c>
      <c r="E27" s="8">
        <v>0.3</v>
      </c>
      <c r="F27" s="11">
        <v>0.2</v>
      </c>
      <c r="G27" s="11">
        <v>0.7</v>
      </c>
      <c r="H27" s="11">
        <v>1.3</v>
      </c>
      <c r="I27" s="11">
        <v>0.5</v>
      </c>
      <c r="J27" s="11">
        <v>81.599999999999994</v>
      </c>
      <c r="K27" s="11">
        <v>15.4</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2082" priority="323" rank="1"/>
  </conditionalFormatting>
  <conditionalFormatting sqref="E11:K11">
    <cfRule type="top10" dxfId="2081" priority="324" rank="1"/>
  </conditionalFormatting>
  <conditionalFormatting sqref="E13:K13">
    <cfRule type="top10" dxfId="2080" priority="325" rank="1"/>
  </conditionalFormatting>
  <conditionalFormatting sqref="E15:K15">
    <cfRule type="top10" dxfId="2079" priority="326" rank="1"/>
  </conditionalFormatting>
  <conditionalFormatting sqref="E17:K17">
    <cfRule type="top10" dxfId="2078" priority="327" rank="1"/>
  </conditionalFormatting>
  <conditionalFormatting sqref="E19:K19">
    <cfRule type="top10" dxfId="2077" priority="328" rank="1"/>
  </conditionalFormatting>
  <conditionalFormatting sqref="E21:K21">
    <cfRule type="top10" dxfId="2076" priority="329" rank="1"/>
  </conditionalFormatting>
  <conditionalFormatting sqref="E23:K23">
    <cfRule type="top10" dxfId="2075" priority="330" rank="1"/>
  </conditionalFormatting>
  <conditionalFormatting sqref="E25:K25">
    <cfRule type="top10" dxfId="2074" priority="331" rank="1"/>
  </conditionalFormatting>
  <conditionalFormatting sqref="E27:K27">
    <cfRule type="top10" dxfId="2073" priority="332" rank="1"/>
  </conditionalFormatting>
  <pageMargins left="0.7" right="0.7" top="0.75" bottom="0.75" header="0.3" footer="0.3"/>
  <pageSetup paperSize="9" orientation="landscape" r:id="rId1"/>
  <headerFoot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0" ht="15.75" customHeight="1" x14ac:dyDescent="0.15">
      <c r="B2" s="1" t="s">
        <v>49</v>
      </c>
    </row>
    <row r="3" spans="2:20" ht="15.75" customHeight="1" x14ac:dyDescent="0.15">
      <c r="B3" s="1" t="s">
        <v>424</v>
      </c>
    </row>
    <row r="4" spans="2:20" ht="15.75" customHeight="1" x14ac:dyDescent="0.15">
      <c r="B4" s="1" t="s">
        <v>386</v>
      </c>
      <c r="C4" s="74"/>
    </row>
    <row r="5" spans="2:20" ht="15.75" customHeight="1" x14ac:dyDescent="0.15">
      <c r="B5" s="1" t="s">
        <v>426</v>
      </c>
    </row>
    <row r="6" spans="2:20" ht="4.5" customHeight="1" x14ac:dyDescent="0.15">
      <c r="B6" s="12"/>
      <c r="C6" s="14"/>
      <c r="D6" s="15"/>
      <c r="E6" s="6"/>
      <c r="F6" s="13"/>
      <c r="G6" s="13"/>
      <c r="H6" s="13"/>
      <c r="I6" s="13"/>
      <c r="J6" s="13"/>
      <c r="K6" s="13"/>
    </row>
    <row r="7" spans="2:20" s="2" customFormat="1" ht="118.5" customHeight="1" thickBot="1" x14ac:dyDescent="0.2">
      <c r="B7" s="9"/>
      <c r="C7" s="5" t="s">
        <v>427</v>
      </c>
      <c r="D7" s="19" t="s">
        <v>52</v>
      </c>
      <c r="E7" s="22" t="s">
        <v>190</v>
      </c>
      <c r="F7" s="23" t="s">
        <v>571</v>
      </c>
      <c r="G7" s="23" t="s">
        <v>192</v>
      </c>
      <c r="H7" s="23" t="s">
        <v>193</v>
      </c>
      <c r="I7" s="23" t="s">
        <v>194</v>
      </c>
      <c r="J7" s="23" t="s">
        <v>195</v>
      </c>
      <c r="K7" s="23" t="s">
        <v>53</v>
      </c>
      <c r="L7" s="76"/>
      <c r="M7" s="76"/>
      <c r="N7" s="76"/>
      <c r="O7" s="76"/>
      <c r="P7" s="76"/>
      <c r="Q7" s="76"/>
      <c r="R7" s="76"/>
      <c r="S7" s="76"/>
      <c r="T7" s="76"/>
    </row>
    <row r="8" spans="2:20" ht="15.75" customHeight="1" thickTop="1" x14ac:dyDescent="0.15">
      <c r="B8" s="108" t="s">
        <v>428</v>
      </c>
      <c r="C8" s="119"/>
      <c r="D8" s="16">
        <v>5666</v>
      </c>
      <c r="E8" s="27">
        <v>4</v>
      </c>
      <c r="F8" s="28">
        <v>11</v>
      </c>
      <c r="G8" s="28">
        <v>19</v>
      </c>
      <c r="H8" s="28">
        <v>43</v>
      </c>
      <c r="I8" s="28">
        <v>26</v>
      </c>
      <c r="J8" s="28">
        <v>4538</v>
      </c>
      <c r="K8" s="28">
        <v>1025</v>
      </c>
    </row>
    <row r="9" spans="2:20" ht="15.75" customHeight="1" x14ac:dyDescent="0.15">
      <c r="B9" s="110"/>
      <c r="C9" s="120"/>
      <c r="D9" s="18">
        <v>100</v>
      </c>
      <c r="E9" s="8">
        <v>0.1</v>
      </c>
      <c r="F9" s="11">
        <v>0.2</v>
      </c>
      <c r="G9" s="11">
        <v>0.3</v>
      </c>
      <c r="H9" s="11">
        <v>0.8</v>
      </c>
      <c r="I9" s="11">
        <v>0.5</v>
      </c>
      <c r="J9" s="11">
        <v>80.099999999999994</v>
      </c>
      <c r="K9" s="11">
        <v>18.100000000000001</v>
      </c>
    </row>
    <row r="10" spans="2:20" ht="15.75" customHeight="1" x14ac:dyDescent="0.15">
      <c r="B10" s="117" t="s">
        <v>429</v>
      </c>
      <c r="C10" s="121" t="s">
        <v>2</v>
      </c>
      <c r="D10" s="16">
        <v>1156</v>
      </c>
      <c r="E10" s="27">
        <v>1</v>
      </c>
      <c r="F10" s="28">
        <v>4</v>
      </c>
      <c r="G10" s="28">
        <v>5</v>
      </c>
      <c r="H10" s="28">
        <v>3</v>
      </c>
      <c r="I10" s="28">
        <v>6</v>
      </c>
      <c r="J10" s="28">
        <v>946</v>
      </c>
      <c r="K10" s="28">
        <v>191</v>
      </c>
    </row>
    <row r="11" spans="2:20" ht="15.75" customHeight="1" x14ac:dyDescent="0.15">
      <c r="B11" s="116"/>
      <c r="C11" s="114"/>
      <c r="D11" s="33">
        <v>100</v>
      </c>
      <c r="E11" s="34">
        <v>0.1</v>
      </c>
      <c r="F11" s="35">
        <v>0.3</v>
      </c>
      <c r="G11" s="35">
        <v>0.4</v>
      </c>
      <c r="H11" s="35">
        <v>0.3</v>
      </c>
      <c r="I11" s="35">
        <v>0.5</v>
      </c>
      <c r="J11" s="35">
        <v>81.8</v>
      </c>
      <c r="K11" s="35">
        <v>16.5</v>
      </c>
    </row>
    <row r="12" spans="2:20" ht="15.75" customHeight="1" x14ac:dyDescent="0.15">
      <c r="B12" s="116"/>
      <c r="C12" s="112" t="s">
        <v>3</v>
      </c>
      <c r="D12" s="16">
        <v>4467</v>
      </c>
      <c r="E12" s="27">
        <v>3</v>
      </c>
      <c r="F12" s="28">
        <v>7</v>
      </c>
      <c r="G12" s="28">
        <v>14</v>
      </c>
      <c r="H12" s="28">
        <v>40</v>
      </c>
      <c r="I12" s="28">
        <v>20</v>
      </c>
      <c r="J12" s="28">
        <v>3560</v>
      </c>
      <c r="K12" s="28">
        <v>823</v>
      </c>
    </row>
    <row r="13" spans="2:20" ht="15.75" customHeight="1" x14ac:dyDescent="0.15">
      <c r="B13" s="118"/>
      <c r="C13" s="113"/>
      <c r="D13" s="18">
        <v>100</v>
      </c>
      <c r="E13" s="8">
        <v>0.1</v>
      </c>
      <c r="F13" s="11">
        <v>0.2</v>
      </c>
      <c r="G13" s="11">
        <v>0.3</v>
      </c>
      <c r="H13" s="11">
        <v>0.9</v>
      </c>
      <c r="I13" s="11">
        <v>0.4</v>
      </c>
      <c r="J13" s="11">
        <v>79.7</v>
      </c>
      <c r="K13" s="11">
        <v>18.399999999999999</v>
      </c>
    </row>
    <row r="14" spans="2:20" ht="15.75" customHeight="1" x14ac:dyDescent="0.15">
      <c r="B14" s="117" t="s">
        <v>4</v>
      </c>
      <c r="C14" s="121" t="s">
        <v>430</v>
      </c>
      <c r="D14" s="16">
        <v>60</v>
      </c>
      <c r="E14" s="27">
        <v>0</v>
      </c>
      <c r="F14" s="28">
        <v>0</v>
      </c>
      <c r="G14" s="28">
        <v>0</v>
      </c>
      <c r="H14" s="28">
        <v>0</v>
      </c>
      <c r="I14" s="28">
        <v>1</v>
      </c>
      <c r="J14" s="28">
        <v>49</v>
      </c>
      <c r="K14" s="28">
        <v>10</v>
      </c>
    </row>
    <row r="15" spans="2:20" ht="15.75" customHeight="1" x14ac:dyDescent="0.15">
      <c r="B15" s="116"/>
      <c r="C15" s="114"/>
      <c r="D15" s="33">
        <v>100</v>
      </c>
      <c r="E15" s="34">
        <v>0</v>
      </c>
      <c r="F15" s="35">
        <v>0</v>
      </c>
      <c r="G15" s="35">
        <v>0</v>
      </c>
      <c r="H15" s="35">
        <v>0</v>
      </c>
      <c r="I15" s="35">
        <v>1.7</v>
      </c>
      <c r="J15" s="35">
        <v>81.7</v>
      </c>
      <c r="K15" s="35">
        <v>16.7</v>
      </c>
    </row>
    <row r="16" spans="2:20" ht="15.75" customHeight="1" x14ac:dyDescent="0.15">
      <c r="B16" s="116"/>
      <c r="C16" s="112" t="s">
        <v>431</v>
      </c>
      <c r="D16" s="16">
        <v>177</v>
      </c>
      <c r="E16" s="27">
        <v>0</v>
      </c>
      <c r="F16" s="28">
        <v>2</v>
      </c>
      <c r="G16" s="28">
        <v>0</v>
      </c>
      <c r="H16" s="28">
        <v>2</v>
      </c>
      <c r="I16" s="28">
        <v>0</v>
      </c>
      <c r="J16" s="28">
        <v>138</v>
      </c>
      <c r="K16" s="28">
        <v>35</v>
      </c>
    </row>
    <row r="17" spans="2:11" ht="15.75" customHeight="1" x14ac:dyDescent="0.15">
      <c r="B17" s="116"/>
      <c r="C17" s="114"/>
      <c r="D17" s="33">
        <v>100</v>
      </c>
      <c r="E17" s="34">
        <v>0</v>
      </c>
      <c r="F17" s="35">
        <v>1.1000000000000001</v>
      </c>
      <c r="G17" s="35">
        <v>0</v>
      </c>
      <c r="H17" s="35">
        <v>1.1000000000000001</v>
      </c>
      <c r="I17" s="35">
        <v>0</v>
      </c>
      <c r="J17" s="35">
        <v>78</v>
      </c>
      <c r="K17" s="35">
        <v>19.8</v>
      </c>
    </row>
    <row r="18" spans="2:11" ht="15.75" customHeight="1" x14ac:dyDescent="0.15">
      <c r="B18" s="116"/>
      <c r="C18" s="112" t="s">
        <v>432</v>
      </c>
      <c r="D18" s="16">
        <v>239</v>
      </c>
      <c r="E18" s="27">
        <v>0</v>
      </c>
      <c r="F18" s="28">
        <v>1</v>
      </c>
      <c r="G18" s="28">
        <v>1</v>
      </c>
      <c r="H18" s="28">
        <v>3</v>
      </c>
      <c r="I18" s="28">
        <v>1</v>
      </c>
      <c r="J18" s="28">
        <v>192</v>
      </c>
      <c r="K18" s="28">
        <v>41</v>
      </c>
    </row>
    <row r="19" spans="2:11" ht="15.75" customHeight="1" x14ac:dyDescent="0.15">
      <c r="B19" s="116"/>
      <c r="C19" s="114"/>
      <c r="D19" s="33">
        <v>100</v>
      </c>
      <c r="E19" s="34">
        <v>0</v>
      </c>
      <c r="F19" s="35">
        <v>0.4</v>
      </c>
      <c r="G19" s="35">
        <v>0.4</v>
      </c>
      <c r="H19" s="35">
        <v>1.3</v>
      </c>
      <c r="I19" s="35">
        <v>0.4</v>
      </c>
      <c r="J19" s="35">
        <v>80.3</v>
      </c>
      <c r="K19" s="35">
        <v>17.2</v>
      </c>
    </row>
    <row r="20" spans="2:11" ht="15.75" customHeight="1" x14ac:dyDescent="0.15">
      <c r="B20" s="116"/>
      <c r="C20" s="112" t="s">
        <v>433</v>
      </c>
      <c r="D20" s="16">
        <v>438</v>
      </c>
      <c r="E20" s="27">
        <v>0</v>
      </c>
      <c r="F20" s="28">
        <v>1</v>
      </c>
      <c r="G20" s="28">
        <v>0</v>
      </c>
      <c r="H20" s="28">
        <v>3</v>
      </c>
      <c r="I20" s="28">
        <v>5</v>
      </c>
      <c r="J20" s="28">
        <v>325</v>
      </c>
      <c r="K20" s="28">
        <v>104</v>
      </c>
    </row>
    <row r="21" spans="2:11" ht="15.75" customHeight="1" x14ac:dyDescent="0.15">
      <c r="B21" s="116"/>
      <c r="C21" s="114"/>
      <c r="D21" s="33">
        <v>100</v>
      </c>
      <c r="E21" s="34">
        <v>0</v>
      </c>
      <c r="F21" s="35">
        <v>0.2</v>
      </c>
      <c r="G21" s="35">
        <v>0</v>
      </c>
      <c r="H21" s="35">
        <v>0.7</v>
      </c>
      <c r="I21" s="35">
        <v>1.1000000000000001</v>
      </c>
      <c r="J21" s="35">
        <v>74.2</v>
      </c>
      <c r="K21" s="35">
        <v>23.7</v>
      </c>
    </row>
    <row r="22" spans="2:11" ht="15.75" customHeight="1" x14ac:dyDescent="0.15">
      <c r="B22" s="116"/>
      <c r="C22" s="112" t="s">
        <v>434</v>
      </c>
      <c r="D22" s="16">
        <v>1054</v>
      </c>
      <c r="E22" s="27">
        <v>2</v>
      </c>
      <c r="F22" s="28">
        <v>1</v>
      </c>
      <c r="G22" s="28">
        <v>6</v>
      </c>
      <c r="H22" s="28">
        <v>13</v>
      </c>
      <c r="I22" s="28">
        <v>9</v>
      </c>
      <c r="J22" s="28">
        <v>808</v>
      </c>
      <c r="K22" s="28">
        <v>215</v>
      </c>
    </row>
    <row r="23" spans="2:11" ht="15.75" customHeight="1" x14ac:dyDescent="0.15">
      <c r="B23" s="116"/>
      <c r="C23" s="114"/>
      <c r="D23" s="33">
        <v>100</v>
      </c>
      <c r="E23" s="34">
        <v>0.2</v>
      </c>
      <c r="F23" s="35">
        <v>0.1</v>
      </c>
      <c r="G23" s="35">
        <v>0.6</v>
      </c>
      <c r="H23" s="35">
        <v>1.2</v>
      </c>
      <c r="I23" s="35">
        <v>0.9</v>
      </c>
      <c r="J23" s="35">
        <v>76.7</v>
      </c>
      <c r="K23" s="35">
        <v>20.399999999999999</v>
      </c>
    </row>
    <row r="24" spans="2:11" ht="15.75" customHeight="1" x14ac:dyDescent="0.15">
      <c r="B24" s="116"/>
      <c r="C24" s="112" t="s">
        <v>435</v>
      </c>
      <c r="D24" s="16">
        <v>1854</v>
      </c>
      <c r="E24" s="27">
        <v>1</v>
      </c>
      <c r="F24" s="28">
        <v>6</v>
      </c>
      <c r="G24" s="28">
        <v>9</v>
      </c>
      <c r="H24" s="28">
        <v>16</v>
      </c>
      <c r="I24" s="28">
        <v>6</v>
      </c>
      <c r="J24" s="28">
        <v>1502</v>
      </c>
      <c r="K24" s="28">
        <v>314</v>
      </c>
    </row>
    <row r="25" spans="2:11" ht="15.75" customHeight="1" x14ac:dyDescent="0.15">
      <c r="B25" s="116"/>
      <c r="C25" s="114"/>
      <c r="D25" s="33">
        <v>100</v>
      </c>
      <c r="E25" s="34">
        <v>0.1</v>
      </c>
      <c r="F25" s="35">
        <v>0.3</v>
      </c>
      <c r="G25" s="35">
        <v>0.5</v>
      </c>
      <c r="H25" s="35">
        <v>0.9</v>
      </c>
      <c r="I25" s="35">
        <v>0.3</v>
      </c>
      <c r="J25" s="35">
        <v>81</v>
      </c>
      <c r="K25" s="35">
        <v>16.899999999999999</v>
      </c>
    </row>
    <row r="26" spans="2:11" ht="15.75" customHeight="1" x14ac:dyDescent="0.15">
      <c r="B26" s="116"/>
      <c r="C26" s="112" t="s">
        <v>436</v>
      </c>
      <c r="D26" s="16">
        <v>1719</v>
      </c>
      <c r="E26" s="27">
        <v>1</v>
      </c>
      <c r="F26" s="28">
        <v>0</v>
      </c>
      <c r="G26" s="28">
        <v>3</v>
      </c>
      <c r="H26" s="28">
        <v>5</v>
      </c>
      <c r="I26" s="28">
        <v>4</v>
      </c>
      <c r="J26" s="28">
        <v>1416</v>
      </c>
      <c r="K26" s="28">
        <v>290</v>
      </c>
    </row>
    <row r="27" spans="2:11" ht="15.75" customHeight="1" x14ac:dyDescent="0.15">
      <c r="B27" s="118"/>
      <c r="C27" s="113"/>
      <c r="D27" s="18">
        <v>100</v>
      </c>
      <c r="E27" s="8">
        <v>0.1</v>
      </c>
      <c r="F27" s="11">
        <v>0</v>
      </c>
      <c r="G27" s="11">
        <v>0.2</v>
      </c>
      <c r="H27" s="11">
        <v>0.3</v>
      </c>
      <c r="I27" s="11">
        <v>0.2</v>
      </c>
      <c r="J27" s="11">
        <v>82.4</v>
      </c>
      <c r="K27" s="11">
        <v>16.899999999999999</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2072" priority="333" rank="1"/>
  </conditionalFormatting>
  <conditionalFormatting sqref="E11:K11">
    <cfRule type="top10" dxfId="2071" priority="334" rank="1"/>
  </conditionalFormatting>
  <conditionalFormatting sqref="E13:K13">
    <cfRule type="top10" dxfId="2070" priority="335" rank="1"/>
  </conditionalFormatting>
  <conditionalFormatting sqref="E15:K15">
    <cfRule type="top10" dxfId="2069" priority="336" rank="1"/>
  </conditionalFormatting>
  <conditionalFormatting sqref="E17:K17">
    <cfRule type="top10" dxfId="2068" priority="337" rank="1"/>
  </conditionalFormatting>
  <conditionalFormatting sqref="E19:K19">
    <cfRule type="top10" dxfId="2067" priority="338" rank="1"/>
  </conditionalFormatting>
  <conditionalFormatting sqref="E21:K21">
    <cfRule type="top10" dxfId="2066" priority="339" rank="1"/>
  </conditionalFormatting>
  <conditionalFormatting sqref="E23:K23">
    <cfRule type="top10" dxfId="2065" priority="340" rank="1"/>
  </conditionalFormatting>
  <conditionalFormatting sqref="E25:K25">
    <cfRule type="top10" dxfId="2064" priority="341" rank="1"/>
  </conditionalFormatting>
  <conditionalFormatting sqref="E27:K27">
    <cfRule type="top10" dxfId="2063" priority="342" rank="1"/>
  </conditionalFormatting>
  <pageMargins left="0.7" right="0.7" top="0.75" bottom="0.75" header="0.3" footer="0.3"/>
  <pageSetup paperSize="9" orientation="landscape" r:id="rId1"/>
  <headerFoot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0" ht="15.75" customHeight="1" x14ac:dyDescent="0.15">
      <c r="B2" s="1" t="s">
        <v>49</v>
      </c>
    </row>
    <row r="3" spans="2:20" ht="15.75" customHeight="1" x14ac:dyDescent="0.15">
      <c r="B3" s="1" t="s">
        <v>424</v>
      </c>
    </row>
    <row r="4" spans="2:20" ht="15.75" customHeight="1" x14ac:dyDescent="0.15">
      <c r="B4" s="1" t="s">
        <v>446</v>
      </c>
      <c r="C4" s="74"/>
    </row>
    <row r="5" spans="2:20" ht="15.75" customHeight="1" x14ac:dyDescent="0.15">
      <c r="B5" s="1" t="s">
        <v>426</v>
      </c>
    </row>
    <row r="6" spans="2:20" ht="4.5" customHeight="1" x14ac:dyDescent="0.15">
      <c r="B6" s="12"/>
      <c r="C6" s="14"/>
      <c r="D6" s="15"/>
      <c r="E6" s="6"/>
      <c r="F6" s="13"/>
      <c r="G6" s="13"/>
      <c r="H6" s="13"/>
      <c r="I6" s="13"/>
      <c r="J6" s="13"/>
      <c r="K6" s="13"/>
    </row>
    <row r="7" spans="2:20" s="2" customFormat="1" ht="118.5" customHeight="1" thickBot="1" x14ac:dyDescent="0.2">
      <c r="B7" s="9"/>
      <c r="C7" s="5" t="s">
        <v>427</v>
      </c>
      <c r="D7" s="19" t="s">
        <v>52</v>
      </c>
      <c r="E7" s="22" t="s">
        <v>190</v>
      </c>
      <c r="F7" s="23" t="s">
        <v>439</v>
      </c>
      <c r="G7" s="23" t="s">
        <v>192</v>
      </c>
      <c r="H7" s="23" t="s">
        <v>193</v>
      </c>
      <c r="I7" s="23" t="s">
        <v>194</v>
      </c>
      <c r="J7" s="23" t="s">
        <v>195</v>
      </c>
      <c r="K7" s="23" t="s">
        <v>53</v>
      </c>
      <c r="L7" s="76"/>
      <c r="M7" s="76"/>
      <c r="N7" s="76"/>
      <c r="O7" s="76"/>
      <c r="P7" s="76"/>
      <c r="Q7" s="76"/>
      <c r="R7" s="76"/>
      <c r="S7" s="76"/>
      <c r="T7" s="76"/>
    </row>
    <row r="8" spans="2:20" ht="15.75" customHeight="1" thickTop="1" x14ac:dyDescent="0.15">
      <c r="B8" s="108" t="s">
        <v>428</v>
      </c>
      <c r="C8" s="119"/>
      <c r="D8" s="16">
        <v>5666</v>
      </c>
      <c r="E8" s="27">
        <v>78</v>
      </c>
      <c r="F8" s="28">
        <v>263</v>
      </c>
      <c r="G8" s="28">
        <v>284</v>
      </c>
      <c r="H8" s="28">
        <v>281</v>
      </c>
      <c r="I8" s="28">
        <v>127</v>
      </c>
      <c r="J8" s="28">
        <v>3827</v>
      </c>
      <c r="K8" s="28">
        <v>806</v>
      </c>
    </row>
    <row r="9" spans="2:20" ht="15.75" customHeight="1" x14ac:dyDescent="0.15">
      <c r="B9" s="110"/>
      <c r="C9" s="120"/>
      <c r="D9" s="18">
        <v>100</v>
      </c>
      <c r="E9" s="8">
        <v>1.4</v>
      </c>
      <c r="F9" s="11">
        <v>4.5999999999999996</v>
      </c>
      <c r="G9" s="11">
        <v>5</v>
      </c>
      <c r="H9" s="11">
        <v>5</v>
      </c>
      <c r="I9" s="11">
        <v>2.2000000000000002</v>
      </c>
      <c r="J9" s="11">
        <v>67.5</v>
      </c>
      <c r="K9" s="11">
        <v>14.2</v>
      </c>
    </row>
    <row r="10" spans="2:20" ht="15.75" customHeight="1" x14ac:dyDescent="0.15">
      <c r="B10" s="117" t="s">
        <v>429</v>
      </c>
      <c r="C10" s="121" t="s">
        <v>2</v>
      </c>
      <c r="D10" s="16">
        <v>1156</v>
      </c>
      <c r="E10" s="27">
        <v>12</v>
      </c>
      <c r="F10" s="28">
        <v>42</v>
      </c>
      <c r="G10" s="28">
        <v>47</v>
      </c>
      <c r="H10" s="28">
        <v>21</v>
      </c>
      <c r="I10" s="28">
        <v>13</v>
      </c>
      <c r="J10" s="28">
        <v>863</v>
      </c>
      <c r="K10" s="28">
        <v>158</v>
      </c>
    </row>
    <row r="11" spans="2:20" ht="15.75" customHeight="1" x14ac:dyDescent="0.15">
      <c r="B11" s="116"/>
      <c r="C11" s="114"/>
      <c r="D11" s="33">
        <v>100</v>
      </c>
      <c r="E11" s="34">
        <v>1</v>
      </c>
      <c r="F11" s="35">
        <v>3.6</v>
      </c>
      <c r="G11" s="35">
        <v>4.0999999999999996</v>
      </c>
      <c r="H11" s="35">
        <v>1.8</v>
      </c>
      <c r="I11" s="35">
        <v>1.1000000000000001</v>
      </c>
      <c r="J11" s="35">
        <v>74.7</v>
      </c>
      <c r="K11" s="35">
        <v>13.7</v>
      </c>
    </row>
    <row r="12" spans="2:20" ht="15.75" customHeight="1" x14ac:dyDescent="0.15">
      <c r="B12" s="116"/>
      <c r="C12" s="112" t="s">
        <v>3</v>
      </c>
      <c r="D12" s="16">
        <v>4467</v>
      </c>
      <c r="E12" s="27">
        <v>66</v>
      </c>
      <c r="F12" s="28">
        <v>219</v>
      </c>
      <c r="G12" s="28">
        <v>234</v>
      </c>
      <c r="H12" s="28">
        <v>257</v>
      </c>
      <c r="I12" s="28">
        <v>113</v>
      </c>
      <c r="J12" s="28">
        <v>2939</v>
      </c>
      <c r="K12" s="28">
        <v>639</v>
      </c>
    </row>
    <row r="13" spans="2:20" ht="15.75" customHeight="1" x14ac:dyDescent="0.15">
      <c r="B13" s="118"/>
      <c r="C13" s="113"/>
      <c r="D13" s="18">
        <v>100</v>
      </c>
      <c r="E13" s="8">
        <v>1.5</v>
      </c>
      <c r="F13" s="11">
        <v>4.9000000000000004</v>
      </c>
      <c r="G13" s="11">
        <v>5.2</v>
      </c>
      <c r="H13" s="11">
        <v>5.8</v>
      </c>
      <c r="I13" s="11">
        <v>2.5</v>
      </c>
      <c r="J13" s="11">
        <v>65.8</v>
      </c>
      <c r="K13" s="11">
        <v>14.3</v>
      </c>
    </row>
    <row r="14" spans="2:20" ht="15.75" customHeight="1" x14ac:dyDescent="0.15">
      <c r="B14" s="117" t="s">
        <v>4</v>
      </c>
      <c r="C14" s="121" t="s">
        <v>430</v>
      </c>
      <c r="D14" s="16">
        <v>60</v>
      </c>
      <c r="E14" s="27">
        <v>1</v>
      </c>
      <c r="F14" s="28">
        <v>2</v>
      </c>
      <c r="G14" s="28">
        <v>2</v>
      </c>
      <c r="H14" s="28">
        <v>1</v>
      </c>
      <c r="I14" s="28">
        <v>3</v>
      </c>
      <c r="J14" s="28">
        <v>42</v>
      </c>
      <c r="K14" s="28">
        <v>9</v>
      </c>
    </row>
    <row r="15" spans="2:20" ht="15.75" customHeight="1" x14ac:dyDescent="0.15">
      <c r="B15" s="116"/>
      <c r="C15" s="114"/>
      <c r="D15" s="33">
        <v>100</v>
      </c>
      <c r="E15" s="34">
        <v>1.7</v>
      </c>
      <c r="F15" s="35">
        <v>3.3</v>
      </c>
      <c r="G15" s="35">
        <v>3.3</v>
      </c>
      <c r="H15" s="35">
        <v>1.7</v>
      </c>
      <c r="I15" s="35">
        <v>5</v>
      </c>
      <c r="J15" s="35">
        <v>70</v>
      </c>
      <c r="K15" s="35">
        <v>15</v>
      </c>
    </row>
    <row r="16" spans="2:20" ht="15.75" customHeight="1" x14ac:dyDescent="0.15">
      <c r="B16" s="116"/>
      <c r="C16" s="112" t="s">
        <v>431</v>
      </c>
      <c r="D16" s="16">
        <v>177</v>
      </c>
      <c r="E16" s="27">
        <v>3</v>
      </c>
      <c r="F16" s="28">
        <v>2</v>
      </c>
      <c r="G16" s="28">
        <v>2</v>
      </c>
      <c r="H16" s="28">
        <v>2</v>
      </c>
      <c r="I16" s="28">
        <v>1</v>
      </c>
      <c r="J16" s="28">
        <v>138</v>
      </c>
      <c r="K16" s="28">
        <v>29</v>
      </c>
    </row>
    <row r="17" spans="2:11" ht="15.75" customHeight="1" x14ac:dyDescent="0.15">
      <c r="B17" s="116"/>
      <c r="C17" s="114"/>
      <c r="D17" s="33">
        <v>100</v>
      </c>
      <c r="E17" s="34">
        <v>1.7</v>
      </c>
      <c r="F17" s="35">
        <v>1.1000000000000001</v>
      </c>
      <c r="G17" s="35">
        <v>1.1000000000000001</v>
      </c>
      <c r="H17" s="35">
        <v>1.1000000000000001</v>
      </c>
      <c r="I17" s="35">
        <v>0.6</v>
      </c>
      <c r="J17" s="35">
        <v>78</v>
      </c>
      <c r="K17" s="35">
        <v>16.399999999999999</v>
      </c>
    </row>
    <row r="18" spans="2:11" ht="15.75" customHeight="1" x14ac:dyDescent="0.15">
      <c r="B18" s="116"/>
      <c r="C18" s="112" t="s">
        <v>432</v>
      </c>
      <c r="D18" s="16">
        <v>239</v>
      </c>
      <c r="E18" s="27">
        <v>2</v>
      </c>
      <c r="F18" s="28">
        <v>7</v>
      </c>
      <c r="G18" s="28">
        <v>12</v>
      </c>
      <c r="H18" s="28">
        <v>5</v>
      </c>
      <c r="I18" s="28">
        <v>4</v>
      </c>
      <c r="J18" s="28">
        <v>173</v>
      </c>
      <c r="K18" s="28">
        <v>36</v>
      </c>
    </row>
    <row r="19" spans="2:11" ht="15.75" customHeight="1" x14ac:dyDescent="0.15">
      <c r="B19" s="116"/>
      <c r="C19" s="114"/>
      <c r="D19" s="33">
        <v>100</v>
      </c>
      <c r="E19" s="34">
        <v>0.8</v>
      </c>
      <c r="F19" s="35">
        <v>2.9</v>
      </c>
      <c r="G19" s="35">
        <v>5</v>
      </c>
      <c r="H19" s="35">
        <v>2.1</v>
      </c>
      <c r="I19" s="35">
        <v>1.7</v>
      </c>
      <c r="J19" s="35">
        <v>72.400000000000006</v>
      </c>
      <c r="K19" s="35">
        <v>15.1</v>
      </c>
    </row>
    <row r="20" spans="2:11" ht="15.75" customHeight="1" x14ac:dyDescent="0.15">
      <c r="B20" s="116"/>
      <c r="C20" s="112" t="s">
        <v>433</v>
      </c>
      <c r="D20" s="16">
        <v>438</v>
      </c>
      <c r="E20" s="27">
        <v>6</v>
      </c>
      <c r="F20" s="28">
        <v>12</v>
      </c>
      <c r="G20" s="28">
        <v>14</v>
      </c>
      <c r="H20" s="28">
        <v>24</v>
      </c>
      <c r="I20" s="28">
        <v>7</v>
      </c>
      <c r="J20" s="28">
        <v>295</v>
      </c>
      <c r="K20" s="28">
        <v>80</v>
      </c>
    </row>
    <row r="21" spans="2:11" ht="15.75" customHeight="1" x14ac:dyDescent="0.15">
      <c r="B21" s="116"/>
      <c r="C21" s="114"/>
      <c r="D21" s="33">
        <v>100</v>
      </c>
      <c r="E21" s="34">
        <v>1.4</v>
      </c>
      <c r="F21" s="35">
        <v>2.7</v>
      </c>
      <c r="G21" s="35">
        <v>3.2</v>
      </c>
      <c r="H21" s="35">
        <v>5.5</v>
      </c>
      <c r="I21" s="35">
        <v>1.6</v>
      </c>
      <c r="J21" s="35">
        <v>67.400000000000006</v>
      </c>
      <c r="K21" s="35">
        <v>18.3</v>
      </c>
    </row>
    <row r="22" spans="2:11" ht="15.75" customHeight="1" x14ac:dyDescent="0.15">
      <c r="B22" s="116"/>
      <c r="C22" s="112" t="s">
        <v>434</v>
      </c>
      <c r="D22" s="16">
        <v>1054</v>
      </c>
      <c r="E22" s="27">
        <v>18</v>
      </c>
      <c r="F22" s="28">
        <v>58</v>
      </c>
      <c r="G22" s="28">
        <v>70</v>
      </c>
      <c r="H22" s="28">
        <v>65</v>
      </c>
      <c r="I22" s="28">
        <v>28</v>
      </c>
      <c r="J22" s="28">
        <v>649</v>
      </c>
      <c r="K22" s="28">
        <v>166</v>
      </c>
    </row>
    <row r="23" spans="2:11" ht="15.75" customHeight="1" x14ac:dyDescent="0.15">
      <c r="B23" s="116"/>
      <c r="C23" s="114"/>
      <c r="D23" s="33">
        <v>100</v>
      </c>
      <c r="E23" s="34">
        <v>1.7</v>
      </c>
      <c r="F23" s="35">
        <v>5.5</v>
      </c>
      <c r="G23" s="35">
        <v>6.6</v>
      </c>
      <c r="H23" s="35">
        <v>6.2</v>
      </c>
      <c r="I23" s="35">
        <v>2.7</v>
      </c>
      <c r="J23" s="35">
        <v>61.6</v>
      </c>
      <c r="K23" s="35">
        <v>15.7</v>
      </c>
    </row>
    <row r="24" spans="2:11" ht="15.75" customHeight="1" x14ac:dyDescent="0.15">
      <c r="B24" s="116"/>
      <c r="C24" s="112" t="s">
        <v>435</v>
      </c>
      <c r="D24" s="16">
        <v>1854</v>
      </c>
      <c r="E24" s="27">
        <v>25</v>
      </c>
      <c r="F24" s="28">
        <v>90</v>
      </c>
      <c r="G24" s="28">
        <v>107</v>
      </c>
      <c r="H24" s="28">
        <v>108</v>
      </c>
      <c r="I24" s="28">
        <v>42</v>
      </c>
      <c r="J24" s="28">
        <v>1241</v>
      </c>
      <c r="K24" s="28">
        <v>241</v>
      </c>
    </row>
    <row r="25" spans="2:11" ht="15.75" customHeight="1" x14ac:dyDescent="0.15">
      <c r="B25" s="116"/>
      <c r="C25" s="114"/>
      <c r="D25" s="33">
        <v>100</v>
      </c>
      <c r="E25" s="34">
        <v>1.3</v>
      </c>
      <c r="F25" s="35">
        <v>4.9000000000000004</v>
      </c>
      <c r="G25" s="35">
        <v>5.8</v>
      </c>
      <c r="H25" s="35">
        <v>5.8</v>
      </c>
      <c r="I25" s="35">
        <v>2.2999999999999998</v>
      </c>
      <c r="J25" s="35">
        <v>66.900000000000006</v>
      </c>
      <c r="K25" s="35">
        <v>13</v>
      </c>
    </row>
    <row r="26" spans="2:11" ht="15.75" customHeight="1" x14ac:dyDescent="0.15">
      <c r="B26" s="116"/>
      <c r="C26" s="112" t="s">
        <v>436</v>
      </c>
      <c r="D26" s="16">
        <v>1719</v>
      </c>
      <c r="E26" s="27">
        <v>23</v>
      </c>
      <c r="F26" s="28">
        <v>89</v>
      </c>
      <c r="G26" s="28">
        <v>65</v>
      </c>
      <c r="H26" s="28">
        <v>67</v>
      </c>
      <c r="I26" s="28">
        <v>38</v>
      </c>
      <c r="J26" s="28">
        <v>1207</v>
      </c>
      <c r="K26" s="28">
        <v>230</v>
      </c>
    </row>
    <row r="27" spans="2:11" ht="15.75" customHeight="1" x14ac:dyDescent="0.15">
      <c r="B27" s="118"/>
      <c r="C27" s="113"/>
      <c r="D27" s="18">
        <v>100</v>
      </c>
      <c r="E27" s="8">
        <v>1.3</v>
      </c>
      <c r="F27" s="11">
        <v>5.2</v>
      </c>
      <c r="G27" s="11">
        <v>3.8</v>
      </c>
      <c r="H27" s="11">
        <v>3.9</v>
      </c>
      <c r="I27" s="11">
        <v>2.2000000000000002</v>
      </c>
      <c r="J27" s="11">
        <v>70.2</v>
      </c>
      <c r="K27" s="11">
        <v>13.4</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2062" priority="343" rank="1"/>
  </conditionalFormatting>
  <conditionalFormatting sqref="E11:K11">
    <cfRule type="top10" dxfId="2061" priority="344" rank="1"/>
  </conditionalFormatting>
  <conditionalFormatting sqref="E13:K13">
    <cfRule type="top10" dxfId="2060" priority="345" rank="1"/>
  </conditionalFormatting>
  <conditionalFormatting sqref="E15:K15">
    <cfRule type="top10" dxfId="2059" priority="346" rank="1"/>
  </conditionalFormatting>
  <conditionalFormatting sqref="E17:K17">
    <cfRule type="top10" dxfId="2058" priority="347" rank="1"/>
  </conditionalFormatting>
  <conditionalFormatting sqref="E19:K19">
    <cfRule type="top10" dxfId="2057" priority="348" rank="1"/>
  </conditionalFormatting>
  <conditionalFormatting sqref="E21:K21">
    <cfRule type="top10" dxfId="2056" priority="349" rank="1"/>
  </conditionalFormatting>
  <conditionalFormatting sqref="E23:K23">
    <cfRule type="top10" dxfId="2055" priority="350" rank="1"/>
  </conditionalFormatting>
  <conditionalFormatting sqref="E25:K25">
    <cfRule type="top10" dxfId="2054" priority="351" rank="1"/>
  </conditionalFormatting>
  <conditionalFormatting sqref="E27:K27">
    <cfRule type="top10" dxfId="2053" priority="352" rank="1"/>
  </conditionalFormatting>
  <pageMargins left="0.7" right="0.7" top="0.75" bottom="0.75" header="0.3" footer="0.3"/>
  <pageSetup paperSize="9" orientation="landscape" r:id="rId1"/>
  <headerFoot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0" ht="15.75" customHeight="1" x14ac:dyDescent="0.15">
      <c r="B2" s="1" t="s">
        <v>49</v>
      </c>
    </row>
    <row r="3" spans="2:20" ht="15.75" customHeight="1" x14ac:dyDescent="0.15">
      <c r="B3" s="1" t="s">
        <v>424</v>
      </c>
    </row>
    <row r="4" spans="2:20" ht="15.75" customHeight="1" x14ac:dyDescent="0.15">
      <c r="B4" s="1" t="s">
        <v>447</v>
      </c>
      <c r="C4" s="74"/>
    </row>
    <row r="5" spans="2:20" ht="15.75" customHeight="1" x14ac:dyDescent="0.15">
      <c r="B5" s="1" t="s">
        <v>426</v>
      </c>
    </row>
    <row r="6" spans="2:20" ht="4.5" customHeight="1" x14ac:dyDescent="0.15">
      <c r="B6" s="12"/>
      <c r="C6" s="14"/>
      <c r="D6" s="15"/>
      <c r="E6" s="6"/>
      <c r="F6" s="13"/>
      <c r="G6" s="13"/>
      <c r="H6" s="13"/>
      <c r="I6" s="13"/>
      <c r="J6" s="13"/>
      <c r="K6" s="13"/>
    </row>
    <row r="7" spans="2:20" s="2" customFormat="1" ht="118.5" customHeight="1" thickBot="1" x14ac:dyDescent="0.2">
      <c r="B7" s="9"/>
      <c r="C7" s="5" t="s">
        <v>427</v>
      </c>
      <c r="D7" s="19" t="s">
        <v>52</v>
      </c>
      <c r="E7" s="22" t="s">
        <v>190</v>
      </c>
      <c r="F7" s="23" t="s">
        <v>439</v>
      </c>
      <c r="G7" s="23" t="s">
        <v>192</v>
      </c>
      <c r="H7" s="23" t="s">
        <v>193</v>
      </c>
      <c r="I7" s="23" t="s">
        <v>194</v>
      </c>
      <c r="J7" s="23" t="s">
        <v>195</v>
      </c>
      <c r="K7" s="23" t="s">
        <v>53</v>
      </c>
      <c r="L7" s="76"/>
      <c r="M7" s="76"/>
      <c r="N7" s="76"/>
      <c r="O7" s="76"/>
      <c r="P7" s="76"/>
      <c r="Q7" s="76"/>
      <c r="R7" s="76"/>
      <c r="S7" s="76"/>
      <c r="T7" s="76"/>
    </row>
    <row r="8" spans="2:20" ht="15.75" customHeight="1" thickTop="1" x14ac:dyDescent="0.15">
      <c r="B8" s="108" t="s">
        <v>428</v>
      </c>
      <c r="C8" s="119"/>
      <c r="D8" s="16">
        <v>5666</v>
      </c>
      <c r="E8" s="27">
        <v>18</v>
      </c>
      <c r="F8" s="28">
        <v>25</v>
      </c>
      <c r="G8" s="28">
        <v>35</v>
      </c>
      <c r="H8" s="28">
        <v>165</v>
      </c>
      <c r="I8" s="28">
        <v>396</v>
      </c>
      <c r="J8" s="28">
        <v>4073</v>
      </c>
      <c r="K8" s="28">
        <v>954</v>
      </c>
    </row>
    <row r="9" spans="2:20" ht="15.75" customHeight="1" x14ac:dyDescent="0.15">
      <c r="B9" s="110"/>
      <c r="C9" s="120"/>
      <c r="D9" s="18">
        <v>100</v>
      </c>
      <c r="E9" s="8">
        <v>0.3</v>
      </c>
      <c r="F9" s="11">
        <v>0.4</v>
      </c>
      <c r="G9" s="11">
        <v>0.6</v>
      </c>
      <c r="H9" s="11">
        <v>2.9</v>
      </c>
      <c r="I9" s="11">
        <v>7</v>
      </c>
      <c r="J9" s="11">
        <v>71.900000000000006</v>
      </c>
      <c r="K9" s="11">
        <v>16.8</v>
      </c>
    </row>
    <row r="10" spans="2:20" ht="15.75" customHeight="1" x14ac:dyDescent="0.15">
      <c r="B10" s="117" t="s">
        <v>429</v>
      </c>
      <c r="C10" s="121" t="s">
        <v>2</v>
      </c>
      <c r="D10" s="16">
        <v>1156</v>
      </c>
      <c r="E10" s="27">
        <v>1</v>
      </c>
      <c r="F10" s="28">
        <v>4</v>
      </c>
      <c r="G10" s="28">
        <v>3</v>
      </c>
      <c r="H10" s="28">
        <v>16</v>
      </c>
      <c r="I10" s="28">
        <v>56</v>
      </c>
      <c r="J10" s="28">
        <v>897</v>
      </c>
      <c r="K10" s="28">
        <v>179</v>
      </c>
    </row>
    <row r="11" spans="2:20" ht="15.75" customHeight="1" x14ac:dyDescent="0.15">
      <c r="B11" s="116"/>
      <c r="C11" s="114"/>
      <c r="D11" s="33">
        <v>100</v>
      </c>
      <c r="E11" s="34">
        <v>0.1</v>
      </c>
      <c r="F11" s="35">
        <v>0.3</v>
      </c>
      <c r="G11" s="35">
        <v>0.3</v>
      </c>
      <c r="H11" s="35">
        <v>1.4</v>
      </c>
      <c r="I11" s="35">
        <v>4.8</v>
      </c>
      <c r="J11" s="35">
        <v>77.599999999999994</v>
      </c>
      <c r="K11" s="35">
        <v>15.5</v>
      </c>
    </row>
    <row r="12" spans="2:20" ht="15.75" customHeight="1" x14ac:dyDescent="0.15">
      <c r="B12" s="116"/>
      <c r="C12" s="112" t="s">
        <v>3</v>
      </c>
      <c r="D12" s="16">
        <v>4467</v>
      </c>
      <c r="E12" s="27">
        <v>17</v>
      </c>
      <c r="F12" s="28">
        <v>20</v>
      </c>
      <c r="G12" s="28">
        <v>32</v>
      </c>
      <c r="H12" s="28">
        <v>148</v>
      </c>
      <c r="I12" s="28">
        <v>339</v>
      </c>
      <c r="J12" s="28">
        <v>3150</v>
      </c>
      <c r="K12" s="28">
        <v>761</v>
      </c>
    </row>
    <row r="13" spans="2:20" ht="15.75" customHeight="1" x14ac:dyDescent="0.15">
      <c r="B13" s="118"/>
      <c r="C13" s="113"/>
      <c r="D13" s="18">
        <v>100</v>
      </c>
      <c r="E13" s="8">
        <v>0.4</v>
      </c>
      <c r="F13" s="11">
        <v>0.4</v>
      </c>
      <c r="G13" s="11">
        <v>0.7</v>
      </c>
      <c r="H13" s="11">
        <v>3.3</v>
      </c>
      <c r="I13" s="11">
        <v>7.6</v>
      </c>
      <c r="J13" s="11">
        <v>70.5</v>
      </c>
      <c r="K13" s="11">
        <v>17</v>
      </c>
    </row>
    <row r="14" spans="2:20" ht="15.75" customHeight="1" x14ac:dyDescent="0.15">
      <c r="B14" s="117" t="s">
        <v>4</v>
      </c>
      <c r="C14" s="121" t="s">
        <v>430</v>
      </c>
      <c r="D14" s="16">
        <v>60</v>
      </c>
      <c r="E14" s="27">
        <v>0</v>
      </c>
      <c r="F14" s="28">
        <v>0</v>
      </c>
      <c r="G14" s="28">
        <v>0</v>
      </c>
      <c r="H14" s="28">
        <v>0</v>
      </c>
      <c r="I14" s="28">
        <v>4</v>
      </c>
      <c r="J14" s="28">
        <v>46</v>
      </c>
      <c r="K14" s="28">
        <v>10</v>
      </c>
    </row>
    <row r="15" spans="2:20" ht="15.75" customHeight="1" x14ac:dyDescent="0.15">
      <c r="B15" s="116"/>
      <c r="C15" s="114"/>
      <c r="D15" s="33">
        <v>100</v>
      </c>
      <c r="E15" s="34">
        <v>0</v>
      </c>
      <c r="F15" s="35">
        <v>0</v>
      </c>
      <c r="G15" s="35">
        <v>0</v>
      </c>
      <c r="H15" s="35">
        <v>0</v>
      </c>
      <c r="I15" s="35">
        <v>6.7</v>
      </c>
      <c r="J15" s="35">
        <v>76.7</v>
      </c>
      <c r="K15" s="35">
        <v>16.7</v>
      </c>
    </row>
    <row r="16" spans="2:20" ht="15.75" customHeight="1" x14ac:dyDescent="0.15">
      <c r="B16" s="116"/>
      <c r="C16" s="112" t="s">
        <v>431</v>
      </c>
      <c r="D16" s="16">
        <v>177</v>
      </c>
      <c r="E16" s="27">
        <v>0</v>
      </c>
      <c r="F16" s="28">
        <v>2</v>
      </c>
      <c r="G16" s="28">
        <v>0</v>
      </c>
      <c r="H16" s="28">
        <v>1</v>
      </c>
      <c r="I16" s="28">
        <v>1</v>
      </c>
      <c r="J16" s="28">
        <v>140</v>
      </c>
      <c r="K16" s="28">
        <v>33</v>
      </c>
    </row>
    <row r="17" spans="2:11" ht="15.75" customHeight="1" x14ac:dyDescent="0.15">
      <c r="B17" s="116"/>
      <c r="C17" s="114"/>
      <c r="D17" s="33">
        <v>100</v>
      </c>
      <c r="E17" s="34">
        <v>0</v>
      </c>
      <c r="F17" s="35">
        <v>1.1000000000000001</v>
      </c>
      <c r="G17" s="35">
        <v>0</v>
      </c>
      <c r="H17" s="35">
        <v>0.6</v>
      </c>
      <c r="I17" s="35">
        <v>0.6</v>
      </c>
      <c r="J17" s="35">
        <v>79.099999999999994</v>
      </c>
      <c r="K17" s="35">
        <v>18.600000000000001</v>
      </c>
    </row>
    <row r="18" spans="2:11" ht="15.75" customHeight="1" x14ac:dyDescent="0.15">
      <c r="B18" s="116"/>
      <c r="C18" s="112" t="s">
        <v>432</v>
      </c>
      <c r="D18" s="16">
        <v>239</v>
      </c>
      <c r="E18" s="27">
        <v>0</v>
      </c>
      <c r="F18" s="28">
        <v>1</v>
      </c>
      <c r="G18" s="28">
        <v>1</v>
      </c>
      <c r="H18" s="28">
        <v>2</v>
      </c>
      <c r="I18" s="28">
        <v>7</v>
      </c>
      <c r="J18" s="28">
        <v>187</v>
      </c>
      <c r="K18" s="28">
        <v>41</v>
      </c>
    </row>
    <row r="19" spans="2:11" ht="15.75" customHeight="1" x14ac:dyDescent="0.15">
      <c r="B19" s="116"/>
      <c r="C19" s="114"/>
      <c r="D19" s="33">
        <v>100</v>
      </c>
      <c r="E19" s="34">
        <v>0</v>
      </c>
      <c r="F19" s="35">
        <v>0.4</v>
      </c>
      <c r="G19" s="35">
        <v>0.4</v>
      </c>
      <c r="H19" s="35">
        <v>0.8</v>
      </c>
      <c r="I19" s="35">
        <v>2.9</v>
      </c>
      <c r="J19" s="35">
        <v>78.2</v>
      </c>
      <c r="K19" s="35">
        <v>17.2</v>
      </c>
    </row>
    <row r="20" spans="2:11" ht="15.75" customHeight="1" x14ac:dyDescent="0.15">
      <c r="B20" s="116"/>
      <c r="C20" s="112" t="s">
        <v>433</v>
      </c>
      <c r="D20" s="16">
        <v>438</v>
      </c>
      <c r="E20" s="27">
        <v>1</v>
      </c>
      <c r="F20" s="28">
        <v>4</v>
      </c>
      <c r="G20" s="28">
        <v>1</v>
      </c>
      <c r="H20" s="28">
        <v>12</v>
      </c>
      <c r="I20" s="28">
        <v>20</v>
      </c>
      <c r="J20" s="28">
        <v>304</v>
      </c>
      <c r="K20" s="28">
        <v>96</v>
      </c>
    </row>
    <row r="21" spans="2:11" ht="15.75" customHeight="1" x14ac:dyDescent="0.15">
      <c r="B21" s="116"/>
      <c r="C21" s="114"/>
      <c r="D21" s="33">
        <v>100</v>
      </c>
      <c r="E21" s="34">
        <v>0.2</v>
      </c>
      <c r="F21" s="35">
        <v>0.9</v>
      </c>
      <c r="G21" s="35">
        <v>0.2</v>
      </c>
      <c r="H21" s="35">
        <v>2.7</v>
      </c>
      <c r="I21" s="35">
        <v>4.5999999999999996</v>
      </c>
      <c r="J21" s="35">
        <v>69.400000000000006</v>
      </c>
      <c r="K21" s="35">
        <v>21.9</v>
      </c>
    </row>
    <row r="22" spans="2:11" ht="15.75" customHeight="1" x14ac:dyDescent="0.15">
      <c r="B22" s="116"/>
      <c r="C22" s="112" t="s">
        <v>434</v>
      </c>
      <c r="D22" s="16">
        <v>1054</v>
      </c>
      <c r="E22" s="27">
        <v>7</v>
      </c>
      <c r="F22" s="28">
        <v>7</v>
      </c>
      <c r="G22" s="28">
        <v>4</v>
      </c>
      <c r="H22" s="28">
        <v>36</v>
      </c>
      <c r="I22" s="28">
        <v>81</v>
      </c>
      <c r="J22" s="28">
        <v>715</v>
      </c>
      <c r="K22" s="28">
        <v>204</v>
      </c>
    </row>
    <row r="23" spans="2:11" ht="15.75" customHeight="1" x14ac:dyDescent="0.15">
      <c r="B23" s="116"/>
      <c r="C23" s="114"/>
      <c r="D23" s="33">
        <v>100</v>
      </c>
      <c r="E23" s="34">
        <v>0.7</v>
      </c>
      <c r="F23" s="35">
        <v>0.7</v>
      </c>
      <c r="G23" s="35">
        <v>0.4</v>
      </c>
      <c r="H23" s="35">
        <v>3.4</v>
      </c>
      <c r="I23" s="35">
        <v>7.7</v>
      </c>
      <c r="J23" s="35">
        <v>67.8</v>
      </c>
      <c r="K23" s="35">
        <v>19.399999999999999</v>
      </c>
    </row>
    <row r="24" spans="2:11" ht="15.75" customHeight="1" x14ac:dyDescent="0.15">
      <c r="B24" s="116"/>
      <c r="C24" s="112" t="s">
        <v>435</v>
      </c>
      <c r="D24" s="16">
        <v>1854</v>
      </c>
      <c r="E24" s="27">
        <v>4</v>
      </c>
      <c r="F24" s="28">
        <v>7</v>
      </c>
      <c r="G24" s="28">
        <v>18</v>
      </c>
      <c r="H24" s="28">
        <v>66</v>
      </c>
      <c r="I24" s="28">
        <v>167</v>
      </c>
      <c r="J24" s="28">
        <v>1302</v>
      </c>
      <c r="K24" s="28">
        <v>290</v>
      </c>
    </row>
    <row r="25" spans="2:11" ht="15.75" customHeight="1" x14ac:dyDescent="0.15">
      <c r="B25" s="116"/>
      <c r="C25" s="114"/>
      <c r="D25" s="33">
        <v>100</v>
      </c>
      <c r="E25" s="34">
        <v>0.2</v>
      </c>
      <c r="F25" s="35">
        <v>0.4</v>
      </c>
      <c r="G25" s="35">
        <v>1</v>
      </c>
      <c r="H25" s="35">
        <v>3.6</v>
      </c>
      <c r="I25" s="35">
        <v>9</v>
      </c>
      <c r="J25" s="35">
        <v>70.2</v>
      </c>
      <c r="K25" s="35">
        <v>15.6</v>
      </c>
    </row>
    <row r="26" spans="2:11" ht="15.75" customHeight="1" x14ac:dyDescent="0.15">
      <c r="B26" s="116"/>
      <c r="C26" s="112" t="s">
        <v>436</v>
      </c>
      <c r="D26" s="16">
        <v>1719</v>
      </c>
      <c r="E26" s="27">
        <v>6</v>
      </c>
      <c r="F26" s="28">
        <v>3</v>
      </c>
      <c r="G26" s="28">
        <v>11</v>
      </c>
      <c r="H26" s="28">
        <v>44</v>
      </c>
      <c r="I26" s="28">
        <v>104</v>
      </c>
      <c r="J26" s="28">
        <v>1290</v>
      </c>
      <c r="K26" s="28">
        <v>261</v>
      </c>
    </row>
    <row r="27" spans="2:11" ht="15.75" customHeight="1" x14ac:dyDescent="0.15">
      <c r="B27" s="118"/>
      <c r="C27" s="113"/>
      <c r="D27" s="18">
        <v>100</v>
      </c>
      <c r="E27" s="8">
        <v>0.3</v>
      </c>
      <c r="F27" s="11">
        <v>0.2</v>
      </c>
      <c r="G27" s="11">
        <v>0.6</v>
      </c>
      <c r="H27" s="11">
        <v>2.6</v>
      </c>
      <c r="I27" s="11">
        <v>6.1</v>
      </c>
      <c r="J27" s="11">
        <v>75</v>
      </c>
      <c r="K27" s="11">
        <v>15.2</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2052" priority="353" rank="1"/>
  </conditionalFormatting>
  <conditionalFormatting sqref="E11:K11">
    <cfRule type="top10" dxfId="2051" priority="354" rank="1"/>
  </conditionalFormatting>
  <conditionalFormatting sqref="E13:K13">
    <cfRule type="top10" dxfId="2050" priority="355" rank="1"/>
  </conditionalFormatting>
  <conditionalFormatting sqref="E15:K15">
    <cfRule type="top10" dxfId="2049" priority="356" rank="1"/>
  </conditionalFormatting>
  <conditionalFormatting sqref="E17:K17">
    <cfRule type="top10" dxfId="2048" priority="357" rank="1"/>
  </conditionalFormatting>
  <conditionalFormatting sqref="E19:K19">
    <cfRule type="top10" dxfId="2047" priority="358" rank="1"/>
  </conditionalFormatting>
  <conditionalFormatting sqref="E21:K21">
    <cfRule type="top10" dxfId="2046" priority="359" rank="1"/>
  </conditionalFormatting>
  <conditionalFormatting sqref="E23:K23">
    <cfRule type="top10" dxfId="2045" priority="360" rank="1"/>
  </conditionalFormatting>
  <conditionalFormatting sqref="E25:K25">
    <cfRule type="top10" dxfId="2044" priority="361" rank="1"/>
  </conditionalFormatting>
  <conditionalFormatting sqref="E27:K27">
    <cfRule type="top10" dxfId="2043" priority="362" rank="1"/>
  </conditionalFormatting>
  <pageMargins left="0.7" right="0.7" top="0.75" bottom="0.75" header="0.3" footer="0.3"/>
  <pageSetup paperSize="9"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12" ht="15.75" customHeight="1" x14ac:dyDescent="0.15">
      <c r="B2" s="1" t="s">
        <v>49</v>
      </c>
    </row>
    <row r="3" spans="2:12" ht="15.75" customHeight="1" x14ac:dyDescent="0.15">
      <c r="B3" s="1" t="s">
        <v>50</v>
      </c>
    </row>
    <row r="4" spans="2:12" ht="15.75" customHeight="1" x14ac:dyDescent="0.15">
      <c r="B4" s="3" t="s">
        <v>380</v>
      </c>
      <c r="C4" s="3"/>
      <c r="D4" s="3"/>
      <c r="E4" s="3"/>
      <c r="F4" s="3"/>
      <c r="G4" s="3"/>
      <c r="H4" s="3"/>
      <c r="I4" s="3"/>
      <c r="J4" s="3"/>
      <c r="K4" s="3"/>
      <c r="L4" s="3"/>
    </row>
    <row r="5" spans="2:12" ht="15.75" customHeight="1" x14ac:dyDescent="0.15">
      <c r="B5" s="3" t="s">
        <v>51</v>
      </c>
      <c r="C5" s="3"/>
      <c r="D5" s="3"/>
      <c r="E5" s="3"/>
      <c r="F5" s="3"/>
      <c r="G5" s="3"/>
      <c r="H5" s="3"/>
      <c r="I5" s="3"/>
      <c r="J5" s="3"/>
      <c r="K5" s="3"/>
      <c r="L5" s="3"/>
    </row>
    <row r="6" spans="2:12" ht="4.5" customHeight="1" x14ac:dyDescent="0.15">
      <c r="B6" s="12"/>
      <c r="C6" s="14"/>
      <c r="D6" s="15"/>
      <c r="E6" s="6"/>
      <c r="F6" s="13"/>
      <c r="G6" s="13"/>
      <c r="H6" s="13"/>
      <c r="I6" s="13"/>
      <c r="J6" s="3"/>
      <c r="K6" s="3"/>
      <c r="L6" s="3"/>
    </row>
    <row r="7" spans="2:12" s="2" customFormat="1" ht="118.5" customHeight="1" thickBot="1" x14ac:dyDescent="0.2">
      <c r="B7" s="9"/>
      <c r="C7" s="5" t="s">
        <v>48</v>
      </c>
      <c r="D7" s="19" t="s">
        <v>52</v>
      </c>
      <c r="E7" s="22" t="s">
        <v>204</v>
      </c>
      <c r="F7" s="23" t="s">
        <v>205</v>
      </c>
      <c r="G7" s="23" t="s">
        <v>206</v>
      </c>
      <c r="H7" s="23" t="s">
        <v>207</v>
      </c>
      <c r="I7" s="23" t="s">
        <v>53</v>
      </c>
      <c r="J7" s="4"/>
      <c r="K7" s="4"/>
      <c r="L7" s="4"/>
    </row>
    <row r="8" spans="2:12" ht="15.75" customHeight="1" thickTop="1" x14ac:dyDescent="0.15">
      <c r="B8" s="108" t="s">
        <v>54</v>
      </c>
      <c r="C8" s="109"/>
      <c r="D8" s="16">
        <v>745</v>
      </c>
      <c r="E8" s="7">
        <v>86</v>
      </c>
      <c r="F8" s="10">
        <v>275</v>
      </c>
      <c r="G8" s="10">
        <v>228</v>
      </c>
      <c r="H8" s="10">
        <v>127</v>
      </c>
      <c r="I8" s="10">
        <v>29</v>
      </c>
      <c r="J8" s="3"/>
      <c r="K8" s="3"/>
      <c r="L8" s="3"/>
    </row>
    <row r="9" spans="2:12" ht="15.75" customHeight="1" x14ac:dyDescent="0.15">
      <c r="B9" s="110"/>
      <c r="C9" s="111"/>
      <c r="D9" s="18">
        <v>100</v>
      </c>
      <c r="E9" s="8">
        <v>11.5</v>
      </c>
      <c r="F9" s="11">
        <v>36.9</v>
      </c>
      <c r="G9" s="11">
        <v>30.6</v>
      </c>
      <c r="H9" s="11">
        <v>17</v>
      </c>
      <c r="I9" s="11">
        <v>3.9</v>
      </c>
      <c r="J9" s="3"/>
      <c r="K9" s="3"/>
      <c r="L9" s="3"/>
    </row>
    <row r="10" spans="2:12" ht="15.75" customHeight="1" x14ac:dyDescent="0.15">
      <c r="B10" s="116" t="s">
        <v>46</v>
      </c>
      <c r="C10" s="115" t="s">
        <v>2</v>
      </c>
      <c r="D10" s="17">
        <v>245</v>
      </c>
      <c r="E10" s="7">
        <v>22</v>
      </c>
      <c r="F10" s="10">
        <v>89</v>
      </c>
      <c r="G10" s="10">
        <v>69</v>
      </c>
      <c r="H10" s="10">
        <v>55</v>
      </c>
      <c r="I10" s="10">
        <v>10</v>
      </c>
      <c r="J10" s="3"/>
      <c r="K10" s="3"/>
      <c r="L10" s="3"/>
    </row>
    <row r="11" spans="2:12" ht="15.75" customHeight="1" x14ac:dyDescent="0.15">
      <c r="B11" s="116"/>
      <c r="C11" s="114" t="s">
        <v>0</v>
      </c>
      <c r="D11" s="33">
        <v>100</v>
      </c>
      <c r="E11" s="34">
        <v>9</v>
      </c>
      <c r="F11" s="35">
        <v>36.299999999999997</v>
      </c>
      <c r="G11" s="35">
        <v>28.2</v>
      </c>
      <c r="H11" s="35">
        <v>22.4</v>
      </c>
      <c r="I11" s="35">
        <v>4.0999999999999996</v>
      </c>
      <c r="J11" s="3"/>
      <c r="K11" s="3"/>
      <c r="L11" s="3"/>
    </row>
    <row r="12" spans="2:12" ht="15.75" customHeight="1" x14ac:dyDescent="0.15">
      <c r="B12" s="116"/>
      <c r="C12" s="112" t="s">
        <v>3</v>
      </c>
      <c r="D12" s="16">
        <v>491</v>
      </c>
      <c r="E12" s="27">
        <v>60</v>
      </c>
      <c r="F12" s="28">
        <v>184</v>
      </c>
      <c r="G12" s="28">
        <v>156</v>
      </c>
      <c r="H12" s="28">
        <v>72</v>
      </c>
      <c r="I12" s="28">
        <v>19</v>
      </c>
      <c r="J12" s="3"/>
      <c r="K12" s="3"/>
      <c r="L12" s="3"/>
    </row>
    <row r="13" spans="2:12" ht="15.75" customHeight="1" x14ac:dyDescent="0.15">
      <c r="B13" s="116"/>
      <c r="C13" s="113" t="s">
        <v>0</v>
      </c>
      <c r="D13" s="18">
        <v>100</v>
      </c>
      <c r="E13" s="8">
        <v>12.2</v>
      </c>
      <c r="F13" s="11">
        <v>37.5</v>
      </c>
      <c r="G13" s="11">
        <v>31.8</v>
      </c>
      <c r="H13" s="11">
        <v>14.7</v>
      </c>
      <c r="I13" s="11">
        <v>3.9</v>
      </c>
      <c r="J13" s="3"/>
      <c r="K13" s="3"/>
      <c r="L13" s="3"/>
    </row>
    <row r="14" spans="2:12" ht="15.75" customHeight="1" x14ac:dyDescent="0.15">
      <c r="B14" s="117" t="s">
        <v>47</v>
      </c>
      <c r="C14" s="112" t="s">
        <v>5</v>
      </c>
      <c r="D14" s="17">
        <v>59</v>
      </c>
      <c r="E14" s="7">
        <v>4</v>
      </c>
      <c r="F14" s="10">
        <v>24</v>
      </c>
      <c r="G14" s="10">
        <v>16</v>
      </c>
      <c r="H14" s="10">
        <v>14</v>
      </c>
      <c r="I14" s="10">
        <v>1</v>
      </c>
      <c r="J14" s="3"/>
      <c r="K14" s="3"/>
      <c r="L14" s="3"/>
    </row>
    <row r="15" spans="2:12" ht="15.75" customHeight="1" x14ac:dyDescent="0.15">
      <c r="B15" s="116"/>
      <c r="C15" s="114" t="s">
        <v>0</v>
      </c>
      <c r="D15" s="33">
        <v>100</v>
      </c>
      <c r="E15" s="34">
        <v>6.8</v>
      </c>
      <c r="F15" s="35">
        <v>40.700000000000003</v>
      </c>
      <c r="G15" s="35">
        <v>27.1</v>
      </c>
      <c r="H15" s="35">
        <v>23.7</v>
      </c>
      <c r="I15" s="35">
        <v>1.7</v>
      </c>
      <c r="J15" s="3"/>
      <c r="K15" s="3"/>
      <c r="L15" s="3"/>
    </row>
    <row r="16" spans="2:12" ht="15.75" customHeight="1" x14ac:dyDescent="0.15">
      <c r="B16" s="116"/>
      <c r="C16" s="112" t="s">
        <v>6</v>
      </c>
      <c r="D16" s="16">
        <v>70</v>
      </c>
      <c r="E16" s="27">
        <v>6</v>
      </c>
      <c r="F16" s="28">
        <v>18</v>
      </c>
      <c r="G16" s="28">
        <v>24</v>
      </c>
      <c r="H16" s="28">
        <v>19</v>
      </c>
      <c r="I16" s="28">
        <v>3</v>
      </c>
      <c r="J16" s="3"/>
      <c r="K16" s="3"/>
      <c r="L16" s="3"/>
    </row>
    <row r="17" spans="2:12" ht="15.75" customHeight="1" x14ac:dyDescent="0.15">
      <c r="B17" s="116"/>
      <c r="C17" s="114" t="s">
        <v>0</v>
      </c>
      <c r="D17" s="33">
        <v>100</v>
      </c>
      <c r="E17" s="34">
        <v>8.6</v>
      </c>
      <c r="F17" s="35">
        <v>25.7</v>
      </c>
      <c r="G17" s="35">
        <v>34.299999999999997</v>
      </c>
      <c r="H17" s="35">
        <v>27.1</v>
      </c>
      <c r="I17" s="35">
        <v>4.3</v>
      </c>
      <c r="J17" s="3"/>
      <c r="K17" s="3"/>
      <c r="L17" s="3"/>
    </row>
    <row r="18" spans="2:12" ht="15.75" customHeight="1" x14ac:dyDescent="0.15">
      <c r="B18" s="116"/>
      <c r="C18" s="112" t="s">
        <v>7</v>
      </c>
      <c r="D18" s="16">
        <v>123</v>
      </c>
      <c r="E18" s="27">
        <v>10</v>
      </c>
      <c r="F18" s="28">
        <v>50</v>
      </c>
      <c r="G18" s="28">
        <v>43</v>
      </c>
      <c r="H18" s="28">
        <v>12</v>
      </c>
      <c r="I18" s="28">
        <v>8</v>
      </c>
      <c r="J18" s="3"/>
      <c r="K18" s="3"/>
      <c r="L18" s="3"/>
    </row>
    <row r="19" spans="2:12" ht="15.75" customHeight="1" x14ac:dyDescent="0.15">
      <c r="B19" s="116"/>
      <c r="C19" s="114" t="s">
        <v>0</v>
      </c>
      <c r="D19" s="33">
        <v>100</v>
      </c>
      <c r="E19" s="34">
        <v>8.1</v>
      </c>
      <c r="F19" s="35">
        <v>40.700000000000003</v>
      </c>
      <c r="G19" s="35">
        <v>35</v>
      </c>
      <c r="H19" s="35">
        <v>9.8000000000000007</v>
      </c>
      <c r="I19" s="35">
        <v>6.5</v>
      </c>
      <c r="J19" s="3"/>
      <c r="K19" s="3"/>
      <c r="L19" s="3"/>
    </row>
    <row r="20" spans="2:12" ht="15.75" customHeight="1" x14ac:dyDescent="0.15">
      <c r="B20" s="116"/>
      <c r="C20" s="112" t="s">
        <v>8</v>
      </c>
      <c r="D20" s="16">
        <v>195</v>
      </c>
      <c r="E20" s="27">
        <v>19</v>
      </c>
      <c r="F20" s="28">
        <v>71</v>
      </c>
      <c r="G20" s="28">
        <v>66</v>
      </c>
      <c r="H20" s="28">
        <v>33</v>
      </c>
      <c r="I20" s="28">
        <v>6</v>
      </c>
      <c r="J20" s="3"/>
      <c r="K20" s="3"/>
      <c r="L20" s="3"/>
    </row>
    <row r="21" spans="2:12" ht="15.75" customHeight="1" x14ac:dyDescent="0.15">
      <c r="B21" s="116"/>
      <c r="C21" s="114" t="s">
        <v>0</v>
      </c>
      <c r="D21" s="33">
        <v>100</v>
      </c>
      <c r="E21" s="34">
        <v>9.6999999999999993</v>
      </c>
      <c r="F21" s="35">
        <v>36.4</v>
      </c>
      <c r="G21" s="35">
        <v>33.799999999999997</v>
      </c>
      <c r="H21" s="35">
        <v>16.899999999999999</v>
      </c>
      <c r="I21" s="35">
        <v>3.1</v>
      </c>
      <c r="J21" s="3"/>
      <c r="K21" s="3"/>
      <c r="L21" s="3"/>
    </row>
    <row r="22" spans="2:12" ht="15.75" customHeight="1" x14ac:dyDescent="0.15">
      <c r="B22" s="116"/>
      <c r="C22" s="112" t="s">
        <v>9</v>
      </c>
      <c r="D22" s="16">
        <v>287</v>
      </c>
      <c r="E22" s="27">
        <v>43</v>
      </c>
      <c r="F22" s="28">
        <v>110</v>
      </c>
      <c r="G22" s="28">
        <v>74</v>
      </c>
      <c r="H22" s="28">
        <v>49</v>
      </c>
      <c r="I22" s="28">
        <v>11</v>
      </c>
      <c r="J22" s="3"/>
      <c r="K22" s="3"/>
      <c r="L22" s="3"/>
    </row>
    <row r="23" spans="2:12" ht="15.75" customHeight="1" x14ac:dyDescent="0.15">
      <c r="B23" s="118"/>
      <c r="C23" s="113" t="s">
        <v>0</v>
      </c>
      <c r="D23" s="18">
        <v>100</v>
      </c>
      <c r="E23" s="8">
        <v>15</v>
      </c>
      <c r="F23" s="11">
        <v>38.299999999999997</v>
      </c>
      <c r="G23" s="11">
        <v>25.8</v>
      </c>
      <c r="H23" s="11">
        <v>17.100000000000001</v>
      </c>
      <c r="I23" s="11">
        <v>3.8</v>
      </c>
      <c r="J23" s="3"/>
      <c r="K23" s="3"/>
      <c r="L23" s="3"/>
    </row>
    <row r="24" spans="2:12" ht="15.75" customHeight="1" x14ac:dyDescent="0.15">
      <c r="B24" s="3"/>
      <c r="C24" s="3"/>
      <c r="D24" s="3"/>
      <c r="E24" s="3"/>
      <c r="F24" s="3"/>
      <c r="G24" s="3"/>
      <c r="H24" s="3"/>
      <c r="I24" s="3"/>
      <c r="J24" s="3"/>
      <c r="K24" s="3"/>
      <c r="L24" s="3"/>
    </row>
    <row r="25" spans="2:12" ht="15.75" customHeight="1" x14ac:dyDescent="0.15">
      <c r="B25" s="3"/>
      <c r="C25" s="3"/>
      <c r="D25" s="3"/>
      <c r="E25" s="3"/>
      <c r="F25" s="3"/>
      <c r="G25" s="3"/>
      <c r="H25" s="3"/>
      <c r="I25" s="3"/>
      <c r="J25" s="3"/>
      <c r="K25" s="3"/>
      <c r="L25" s="3"/>
    </row>
    <row r="26" spans="2:12" ht="15.75" customHeight="1" x14ac:dyDescent="0.15">
      <c r="B26" s="3"/>
      <c r="C26" s="3"/>
      <c r="D26" s="3"/>
      <c r="E26" s="3"/>
      <c r="F26" s="3"/>
      <c r="G26" s="3"/>
      <c r="H26" s="3"/>
      <c r="I26" s="3"/>
      <c r="J26" s="3"/>
      <c r="K26" s="3"/>
      <c r="L26" s="3"/>
    </row>
    <row r="27" spans="2:12" ht="15.75" customHeight="1" x14ac:dyDescent="0.15">
      <c r="B27" s="3"/>
      <c r="C27" s="3"/>
      <c r="D27" s="3"/>
      <c r="E27" s="3"/>
      <c r="F27" s="3"/>
      <c r="G27" s="3"/>
      <c r="H27" s="3"/>
      <c r="I27" s="3"/>
      <c r="J27" s="3"/>
      <c r="K27" s="3"/>
      <c r="L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I9">
    <cfRule type="top10" dxfId="2428" priority="2206" rank="1"/>
  </conditionalFormatting>
  <conditionalFormatting sqref="E11:I11">
    <cfRule type="top10" dxfId="2427" priority="2207" rank="1"/>
  </conditionalFormatting>
  <conditionalFormatting sqref="E13:I13">
    <cfRule type="top10" dxfId="2426" priority="2208" rank="1"/>
  </conditionalFormatting>
  <conditionalFormatting sqref="E15:I15">
    <cfRule type="top10" dxfId="2425" priority="2209" rank="1"/>
  </conditionalFormatting>
  <conditionalFormatting sqref="E17:I17">
    <cfRule type="top10" dxfId="2424" priority="2210" rank="1"/>
  </conditionalFormatting>
  <conditionalFormatting sqref="E19:I19">
    <cfRule type="top10" dxfId="2423" priority="2211" rank="1"/>
  </conditionalFormatting>
  <conditionalFormatting sqref="E21:I21">
    <cfRule type="top10" dxfId="2422" priority="2212" rank="1"/>
  </conditionalFormatting>
  <conditionalFormatting sqref="E23:I23">
    <cfRule type="top10" dxfId="2421" priority="2213" rank="1"/>
  </conditionalFormatting>
  <pageMargins left="0.7" right="0.7" top="0.75" bottom="0.75" header="0.3" footer="0.3"/>
  <pageSetup paperSize="9" orientation="landscape" r:id="rId1"/>
  <headerFoot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0" ht="15.75" customHeight="1" x14ac:dyDescent="0.15">
      <c r="B2" s="1" t="s">
        <v>49</v>
      </c>
    </row>
    <row r="3" spans="2:20" ht="15.75" customHeight="1" x14ac:dyDescent="0.15">
      <c r="B3" s="1" t="s">
        <v>424</v>
      </c>
    </row>
    <row r="4" spans="2:20" ht="15.75" customHeight="1" x14ac:dyDescent="0.15">
      <c r="B4" s="1" t="s">
        <v>448</v>
      </c>
      <c r="C4" s="74"/>
    </row>
    <row r="5" spans="2:20" ht="15.75" customHeight="1" x14ac:dyDescent="0.15">
      <c r="B5" s="1" t="s">
        <v>426</v>
      </c>
    </row>
    <row r="6" spans="2:20" ht="4.5" customHeight="1" x14ac:dyDescent="0.15">
      <c r="B6" s="12"/>
      <c r="C6" s="14"/>
      <c r="D6" s="15"/>
      <c r="E6" s="6"/>
      <c r="F6" s="13"/>
      <c r="G6" s="13"/>
      <c r="H6" s="13"/>
      <c r="I6" s="13"/>
      <c r="J6" s="13"/>
      <c r="K6" s="13"/>
    </row>
    <row r="7" spans="2:20" s="2" customFormat="1" ht="118.5" customHeight="1" thickBot="1" x14ac:dyDescent="0.2">
      <c r="B7" s="9"/>
      <c r="C7" s="5" t="s">
        <v>427</v>
      </c>
      <c r="D7" s="19" t="s">
        <v>52</v>
      </c>
      <c r="E7" s="22" t="s">
        <v>190</v>
      </c>
      <c r="F7" s="23" t="s">
        <v>572</v>
      </c>
      <c r="G7" s="23" t="s">
        <v>192</v>
      </c>
      <c r="H7" s="23" t="s">
        <v>193</v>
      </c>
      <c r="I7" s="23" t="s">
        <v>194</v>
      </c>
      <c r="J7" s="23" t="s">
        <v>195</v>
      </c>
      <c r="K7" s="23" t="s">
        <v>53</v>
      </c>
      <c r="L7" s="76"/>
      <c r="M7" s="76"/>
      <c r="N7" s="76"/>
      <c r="O7" s="76"/>
      <c r="P7" s="76"/>
      <c r="Q7" s="76"/>
      <c r="R7" s="76"/>
      <c r="S7" s="76"/>
      <c r="T7" s="76"/>
    </row>
    <row r="8" spans="2:20" ht="15.75" customHeight="1" thickTop="1" x14ac:dyDescent="0.15">
      <c r="B8" s="108" t="s">
        <v>428</v>
      </c>
      <c r="C8" s="119"/>
      <c r="D8" s="16">
        <v>5666</v>
      </c>
      <c r="E8" s="27">
        <v>11</v>
      </c>
      <c r="F8" s="28">
        <v>5</v>
      </c>
      <c r="G8" s="28">
        <v>14</v>
      </c>
      <c r="H8" s="28">
        <v>79</v>
      </c>
      <c r="I8" s="28">
        <v>611</v>
      </c>
      <c r="J8" s="28">
        <v>3982</v>
      </c>
      <c r="K8" s="28">
        <v>964</v>
      </c>
    </row>
    <row r="9" spans="2:20" ht="15.75" customHeight="1" x14ac:dyDescent="0.15">
      <c r="B9" s="110"/>
      <c r="C9" s="120"/>
      <c r="D9" s="18">
        <v>100</v>
      </c>
      <c r="E9" s="8">
        <v>0.2</v>
      </c>
      <c r="F9" s="11">
        <v>0.1</v>
      </c>
      <c r="G9" s="11">
        <v>0.2</v>
      </c>
      <c r="H9" s="11">
        <v>1.4</v>
      </c>
      <c r="I9" s="11">
        <v>10.8</v>
      </c>
      <c r="J9" s="11">
        <v>70.3</v>
      </c>
      <c r="K9" s="11">
        <v>17</v>
      </c>
    </row>
    <row r="10" spans="2:20" ht="15.75" customHeight="1" x14ac:dyDescent="0.15">
      <c r="B10" s="117" t="s">
        <v>429</v>
      </c>
      <c r="C10" s="121" t="s">
        <v>2</v>
      </c>
      <c r="D10" s="16">
        <v>1156</v>
      </c>
      <c r="E10" s="27">
        <v>1</v>
      </c>
      <c r="F10" s="28">
        <v>0</v>
      </c>
      <c r="G10" s="28">
        <v>2</v>
      </c>
      <c r="H10" s="28">
        <v>11</v>
      </c>
      <c r="I10" s="28">
        <v>121</v>
      </c>
      <c r="J10" s="28">
        <v>846</v>
      </c>
      <c r="K10" s="28">
        <v>175</v>
      </c>
    </row>
    <row r="11" spans="2:20" ht="15.75" customHeight="1" x14ac:dyDescent="0.15">
      <c r="B11" s="116"/>
      <c r="C11" s="114"/>
      <c r="D11" s="33">
        <v>100</v>
      </c>
      <c r="E11" s="34">
        <v>0.1</v>
      </c>
      <c r="F11" s="35">
        <v>0</v>
      </c>
      <c r="G11" s="35">
        <v>0.2</v>
      </c>
      <c r="H11" s="35">
        <v>1</v>
      </c>
      <c r="I11" s="35">
        <v>10.5</v>
      </c>
      <c r="J11" s="35">
        <v>73.2</v>
      </c>
      <c r="K11" s="35">
        <v>15.1</v>
      </c>
    </row>
    <row r="12" spans="2:20" ht="15.75" customHeight="1" x14ac:dyDescent="0.15">
      <c r="B12" s="116"/>
      <c r="C12" s="112" t="s">
        <v>3</v>
      </c>
      <c r="D12" s="16">
        <v>4467</v>
      </c>
      <c r="E12" s="27">
        <v>10</v>
      </c>
      <c r="F12" s="28">
        <v>5</v>
      </c>
      <c r="G12" s="28">
        <v>12</v>
      </c>
      <c r="H12" s="28">
        <v>68</v>
      </c>
      <c r="I12" s="28">
        <v>486</v>
      </c>
      <c r="J12" s="28">
        <v>3111</v>
      </c>
      <c r="K12" s="28">
        <v>775</v>
      </c>
    </row>
    <row r="13" spans="2:20" ht="15.75" customHeight="1" x14ac:dyDescent="0.15">
      <c r="B13" s="118"/>
      <c r="C13" s="113"/>
      <c r="D13" s="18">
        <v>100</v>
      </c>
      <c r="E13" s="8">
        <v>0.2</v>
      </c>
      <c r="F13" s="11">
        <v>0.1</v>
      </c>
      <c r="G13" s="11">
        <v>0.3</v>
      </c>
      <c r="H13" s="11">
        <v>1.5</v>
      </c>
      <c r="I13" s="11">
        <v>10.9</v>
      </c>
      <c r="J13" s="11">
        <v>69.599999999999994</v>
      </c>
      <c r="K13" s="11">
        <v>17.3</v>
      </c>
    </row>
    <row r="14" spans="2:20" ht="15.75" customHeight="1" x14ac:dyDescent="0.15">
      <c r="B14" s="117" t="s">
        <v>4</v>
      </c>
      <c r="C14" s="121" t="s">
        <v>430</v>
      </c>
      <c r="D14" s="16">
        <v>60</v>
      </c>
      <c r="E14" s="27">
        <v>0</v>
      </c>
      <c r="F14" s="28">
        <v>0</v>
      </c>
      <c r="G14" s="28">
        <v>0</v>
      </c>
      <c r="H14" s="28">
        <v>0</v>
      </c>
      <c r="I14" s="28">
        <v>6</v>
      </c>
      <c r="J14" s="28">
        <v>44</v>
      </c>
      <c r="K14" s="28">
        <v>10</v>
      </c>
    </row>
    <row r="15" spans="2:20" ht="15.75" customHeight="1" x14ac:dyDescent="0.15">
      <c r="B15" s="116"/>
      <c r="C15" s="114"/>
      <c r="D15" s="33">
        <v>100</v>
      </c>
      <c r="E15" s="34">
        <v>0</v>
      </c>
      <c r="F15" s="35">
        <v>0</v>
      </c>
      <c r="G15" s="35">
        <v>0</v>
      </c>
      <c r="H15" s="35">
        <v>0</v>
      </c>
      <c r="I15" s="35">
        <v>10</v>
      </c>
      <c r="J15" s="35">
        <v>73.3</v>
      </c>
      <c r="K15" s="35">
        <v>16.7</v>
      </c>
    </row>
    <row r="16" spans="2:20" ht="15.75" customHeight="1" x14ac:dyDescent="0.15">
      <c r="B16" s="116"/>
      <c r="C16" s="112" t="s">
        <v>431</v>
      </c>
      <c r="D16" s="16">
        <v>177</v>
      </c>
      <c r="E16" s="27">
        <v>1</v>
      </c>
      <c r="F16" s="28">
        <v>0</v>
      </c>
      <c r="G16" s="28">
        <v>0</v>
      </c>
      <c r="H16" s="28">
        <v>1</v>
      </c>
      <c r="I16" s="28">
        <v>13</v>
      </c>
      <c r="J16" s="28">
        <v>130</v>
      </c>
      <c r="K16" s="28">
        <v>32</v>
      </c>
    </row>
    <row r="17" spans="2:11" ht="15.75" customHeight="1" x14ac:dyDescent="0.15">
      <c r="B17" s="116"/>
      <c r="C17" s="114"/>
      <c r="D17" s="33">
        <v>100</v>
      </c>
      <c r="E17" s="34">
        <v>0.6</v>
      </c>
      <c r="F17" s="35">
        <v>0</v>
      </c>
      <c r="G17" s="35">
        <v>0</v>
      </c>
      <c r="H17" s="35">
        <v>0.6</v>
      </c>
      <c r="I17" s="35">
        <v>7.3</v>
      </c>
      <c r="J17" s="35">
        <v>73.400000000000006</v>
      </c>
      <c r="K17" s="35">
        <v>18.100000000000001</v>
      </c>
    </row>
    <row r="18" spans="2:11" ht="15.75" customHeight="1" x14ac:dyDescent="0.15">
      <c r="B18" s="116"/>
      <c r="C18" s="112" t="s">
        <v>432</v>
      </c>
      <c r="D18" s="16">
        <v>239</v>
      </c>
      <c r="E18" s="27">
        <v>0</v>
      </c>
      <c r="F18" s="28">
        <v>1</v>
      </c>
      <c r="G18" s="28">
        <v>1</v>
      </c>
      <c r="H18" s="28">
        <v>4</v>
      </c>
      <c r="I18" s="28">
        <v>22</v>
      </c>
      <c r="J18" s="28">
        <v>171</v>
      </c>
      <c r="K18" s="28">
        <v>40</v>
      </c>
    </row>
    <row r="19" spans="2:11" ht="15.75" customHeight="1" x14ac:dyDescent="0.15">
      <c r="B19" s="116"/>
      <c r="C19" s="114"/>
      <c r="D19" s="33">
        <v>100</v>
      </c>
      <c r="E19" s="34">
        <v>0</v>
      </c>
      <c r="F19" s="35">
        <v>0.4</v>
      </c>
      <c r="G19" s="35">
        <v>0.4</v>
      </c>
      <c r="H19" s="35">
        <v>1.7</v>
      </c>
      <c r="I19" s="35">
        <v>9.1999999999999993</v>
      </c>
      <c r="J19" s="35">
        <v>71.5</v>
      </c>
      <c r="K19" s="35">
        <v>16.7</v>
      </c>
    </row>
    <row r="20" spans="2:11" ht="15.75" customHeight="1" x14ac:dyDescent="0.15">
      <c r="B20" s="116"/>
      <c r="C20" s="112" t="s">
        <v>433</v>
      </c>
      <c r="D20" s="16">
        <v>438</v>
      </c>
      <c r="E20" s="27">
        <v>0</v>
      </c>
      <c r="F20" s="28">
        <v>0</v>
      </c>
      <c r="G20" s="28">
        <v>1</v>
      </c>
      <c r="H20" s="28">
        <v>11</v>
      </c>
      <c r="I20" s="28">
        <v>37</v>
      </c>
      <c r="J20" s="28">
        <v>291</v>
      </c>
      <c r="K20" s="28">
        <v>98</v>
      </c>
    </row>
    <row r="21" spans="2:11" ht="15.75" customHeight="1" x14ac:dyDescent="0.15">
      <c r="B21" s="116"/>
      <c r="C21" s="114"/>
      <c r="D21" s="33">
        <v>100</v>
      </c>
      <c r="E21" s="34">
        <v>0</v>
      </c>
      <c r="F21" s="35">
        <v>0</v>
      </c>
      <c r="G21" s="35">
        <v>0.2</v>
      </c>
      <c r="H21" s="35">
        <v>2.5</v>
      </c>
      <c r="I21" s="35">
        <v>8.4</v>
      </c>
      <c r="J21" s="35">
        <v>66.400000000000006</v>
      </c>
      <c r="K21" s="35">
        <v>22.4</v>
      </c>
    </row>
    <row r="22" spans="2:11" ht="15.75" customHeight="1" x14ac:dyDescent="0.15">
      <c r="B22" s="116"/>
      <c r="C22" s="112" t="s">
        <v>434</v>
      </c>
      <c r="D22" s="16">
        <v>1054</v>
      </c>
      <c r="E22" s="27">
        <v>4</v>
      </c>
      <c r="F22" s="28">
        <v>1</v>
      </c>
      <c r="G22" s="28">
        <v>1</v>
      </c>
      <c r="H22" s="28">
        <v>28</v>
      </c>
      <c r="I22" s="28">
        <v>126</v>
      </c>
      <c r="J22" s="28">
        <v>690</v>
      </c>
      <c r="K22" s="28">
        <v>204</v>
      </c>
    </row>
    <row r="23" spans="2:11" ht="15.75" customHeight="1" x14ac:dyDescent="0.15">
      <c r="B23" s="116"/>
      <c r="C23" s="114"/>
      <c r="D23" s="33">
        <v>100</v>
      </c>
      <c r="E23" s="34">
        <v>0.4</v>
      </c>
      <c r="F23" s="35">
        <v>0.1</v>
      </c>
      <c r="G23" s="35">
        <v>0.1</v>
      </c>
      <c r="H23" s="35">
        <v>2.7</v>
      </c>
      <c r="I23" s="35">
        <v>12</v>
      </c>
      <c r="J23" s="35">
        <v>65.5</v>
      </c>
      <c r="K23" s="35">
        <v>19.399999999999999</v>
      </c>
    </row>
    <row r="24" spans="2:11" ht="15.75" customHeight="1" x14ac:dyDescent="0.15">
      <c r="B24" s="116"/>
      <c r="C24" s="112" t="s">
        <v>435</v>
      </c>
      <c r="D24" s="16">
        <v>1854</v>
      </c>
      <c r="E24" s="27">
        <v>2</v>
      </c>
      <c r="F24" s="28">
        <v>2</v>
      </c>
      <c r="G24" s="28">
        <v>7</v>
      </c>
      <c r="H24" s="28">
        <v>24</v>
      </c>
      <c r="I24" s="28">
        <v>250</v>
      </c>
      <c r="J24" s="28">
        <v>1278</v>
      </c>
      <c r="K24" s="28">
        <v>291</v>
      </c>
    </row>
    <row r="25" spans="2:11" ht="15.75" customHeight="1" x14ac:dyDescent="0.15">
      <c r="B25" s="116"/>
      <c r="C25" s="114"/>
      <c r="D25" s="33">
        <v>100</v>
      </c>
      <c r="E25" s="34">
        <v>0.1</v>
      </c>
      <c r="F25" s="35">
        <v>0.1</v>
      </c>
      <c r="G25" s="35">
        <v>0.4</v>
      </c>
      <c r="H25" s="35">
        <v>1.3</v>
      </c>
      <c r="I25" s="35">
        <v>13.5</v>
      </c>
      <c r="J25" s="35">
        <v>68.900000000000006</v>
      </c>
      <c r="K25" s="35">
        <v>15.7</v>
      </c>
    </row>
    <row r="26" spans="2:11" ht="15.75" customHeight="1" x14ac:dyDescent="0.15">
      <c r="B26" s="116"/>
      <c r="C26" s="112" t="s">
        <v>436</v>
      </c>
      <c r="D26" s="16">
        <v>1719</v>
      </c>
      <c r="E26" s="27">
        <v>4</v>
      </c>
      <c r="F26" s="28">
        <v>1</v>
      </c>
      <c r="G26" s="28">
        <v>4</v>
      </c>
      <c r="H26" s="28">
        <v>11</v>
      </c>
      <c r="I26" s="28">
        <v>136</v>
      </c>
      <c r="J26" s="28">
        <v>1292</v>
      </c>
      <c r="K26" s="28">
        <v>271</v>
      </c>
    </row>
    <row r="27" spans="2:11" ht="15.75" customHeight="1" x14ac:dyDescent="0.15">
      <c r="B27" s="118"/>
      <c r="C27" s="113"/>
      <c r="D27" s="18">
        <v>100</v>
      </c>
      <c r="E27" s="8">
        <v>0.2</v>
      </c>
      <c r="F27" s="11">
        <v>0.1</v>
      </c>
      <c r="G27" s="11">
        <v>0.2</v>
      </c>
      <c r="H27" s="11">
        <v>0.6</v>
      </c>
      <c r="I27" s="11">
        <v>7.9</v>
      </c>
      <c r="J27" s="11">
        <v>75.2</v>
      </c>
      <c r="K27" s="11">
        <v>15.8</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2042" priority="363" rank="1"/>
  </conditionalFormatting>
  <conditionalFormatting sqref="E11:K11">
    <cfRule type="top10" dxfId="2041" priority="364" rank="1"/>
  </conditionalFormatting>
  <conditionalFormatting sqref="E13:K13">
    <cfRule type="top10" dxfId="2040" priority="365" rank="1"/>
  </conditionalFormatting>
  <conditionalFormatting sqref="E15:K15">
    <cfRule type="top10" dxfId="2039" priority="366" rank="1"/>
  </conditionalFormatting>
  <conditionalFormatting sqref="E17:K17">
    <cfRule type="top10" dxfId="2038" priority="367" rank="1"/>
  </conditionalFormatting>
  <conditionalFormatting sqref="E19:K19">
    <cfRule type="top10" dxfId="2037" priority="368" rank="1"/>
  </conditionalFormatting>
  <conditionalFormatting sqref="E21:K21">
    <cfRule type="top10" dxfId="2036" priority="369" rank="1"/>
  </conditionalFormatting>
  <conditionalFormatting sqref="E23:K23">
    <cfRule type="top10" dxfId="2035" priority="370" rank="1"/>
  </conditionalFormatting>
  <conditionalFormatting sqref="E25:K25">
    <cfRule type="top10" dxfId="2034" priority="371" rank="1"/>
  </conditionalFormatting>
  <conditionalFormatting sqref="E27:K27">
    <cfRule type="top10" dxfId="2033" priority="372" rank="1"/>
  </conditionalFormatting>
  <pageMargins left="0.7" right="0.7" top="0.75" bottom="0.75" header="0.3" footer="0.3"/>
  <pageSetup paperSize="9" orientation="landscape" r:id="rId1"/>
  <headerFoot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0" ht="15.75" customHeight="1" x14ac:dyDescent="0.15">
      <c r="B2" s="1" t="s">
        <v>49</v>
      </c>
    </row>
    <row r="3" spans="2:20" ht="15.75" customHeight="1" x14ac:dyDescent="0.15">
      <c r="B3" s="1" t="s">
        <v>424</v>
      </c>
    </row>
    <row r="4" spans="2:20" ht="15.75" customHeight="1" x14ac:dyDescent="0.15">
      <c r="B4" s="1" t="s">
        <v>449</v>
      </c>
      <c r="C4" s="74"/>
    </row>
    <row r="5" spans="2:20" ht="15.75" customHeight="1" x14ac:dyDescent="0.15">
      <c r="B5" s="1" t="s">
        <v>426</v>
      </c>
    </row>
    <row r="6" spans="2:20" ht="4.5" customHeight="1" x14ac:dyDescent="0.15">
      <c r="B6" s="12"/>
      <c r="C6" s="14"/>
      <c r="D6" s="15"/>
      <c r="E6" s="6"/>
      <c r="F6" s="13"/>
      <c r="G6" s="13"/>
      <c r="H6" s="13"/>
      <c r="I6" s="13"/>
      <c r="J6" s="13"/>
      <c r="K6" s="13"/>
    </row>
    <row r="7" spans="2:20" s="2" customFormat="1" ht="118.5" customHeight="1" thickBot="1" x14ac:dyDescent="0.2">
      <c r="B7" s="9"/>
      <c r="C7" s="5" t="s">
        <v>427</v>
      </c>
      <c r="D7" s="19" t="s">
        <v>52</v>
      </c>
      <c r="E7" s="22" t="s">
        <v>190</v>
      </c>
      <c r="F7" s="23" t="s">
        <v>439</v>
      </c>
      <c r="G7" s="23" t="s">
        <v>192</v>
      </c>
      <c r="H7" s="23" t="s">
        <v>193</v>
      </c>
      <c r="I7" s="23" t="s">
        <v>194</v>
      </c>
      <c r="J7" s="23" t="s">
        <v>195</v>
      </c>
      <c r="K7" s="23" t="s">
        <v>53</v>
      </c>
      <c r="L7" s="76"/>
      <c r="M7" s="76"/>
      <c r="N7" s="76"/>
      <c r="O7" s="76"/>
      <c r="P7" s="76"/>
      <c r="Q7" s="76"/>
      <c r="R7" s="76"/>
      <c r="S7" s="76"/>
      <c r="T7" s="76"/>
    </row>
    <row r="8" spans="2:20" ht="15.75" customHeight="1" thickTop="1" x14ac:dyDescent="0.15">
      <c r="B8" s="108" t="s">
        <v>428</v>
      </c>
      <c r="C8" s="119"/>
      <c r="D8" s="16">
        <v>5666</v>
      </c>
      <c r="E8" s="27">
        <v>20</v>
      </c>
      <c r="F8" s="28">
        <v>16</v>
      </c>
      <c r="G8" s="28">
        <v>15</v>
      </c>
      <c r="H8" s="28">
        <v>11</v>
      </c>
      <c r="I8" s="28">
        <v>17</v>
      </c>
      <c r="J8" s="28">
        <v>4564</v>
      </c>
      <c r="K8" s="28">
        <v>1023</v>
      </c>
    </row>
    <row r="9" spans="2:20" ht="15.75" customHeight="1" x14ac:dyDescent="0.15">
      <c r="B9" s="110"/>
      <c r="C9" s="120"/>
      <c r="D9" s="18">
        <v>100</v>
      </c>
      <c r="E9" s="8">
        <v>0.4</v>
      </c>
      <c r="F9" s="11">
        <v>0.3</v>
      </c>
      <c r="G9" s="11">
        <v>0.3</v>
      </c>
      <c r="H9" s="11">
        <v>0.2</v>
      </c>
      <c r="I9" s="11">
        <v>0.3</v>
      </c>
      <c r="J9" s="11">
        <v>80.599999999999994</v>
      </c>
      <c r="K9" s="11">
        <v>18.100000000000001</v>
      </c>
    </row>
    <row r="10" spans="2:20" ht="15.75" customHeight="1" x14ac:dyDescent="0.15">
      <c r="B10" s="117" t="s">
        <v>429</v>
      </c>
      <c r="C10" s="121" t="s">
        <v>2</v>
      </c>
      <c r="D10" s="16">
        <v>1156</v>
      </c>
      <c r="E10" s="27">
        <v>12</v>
      </c>
      <c r="F10" s="28">
        <v>6</v>
      </c>
      <c r="G10" s="28">
        <v>4</v>
      </c>
      <c r="H10" s="28">
        <v>4</v>
      </c>
      <c r="I10" s="28">
        <v>5</v>
      </c>
      <c r="J10" s="28">
        <v>943</v>
      </c>
      <c r="K10" s="28">
        <v>182</v>
      </c>
    </row>
    <row r="11" spans="2:20" ht="15.75" customHeight="1" x14ac:dyDescent="0.15">
      <c r="B11" s="116"/>
      <c r="C11" s="114"/>
      <c r="D11" s="33">
        <v>100</v>
      </c>
      <c r="E11" s="34">
        <v>1</v>
      </c>
      <c r="F11" s="35">
        <v>0.5</v>
      </c>
      <c r="G11" s="35">
        <v>0.3</v>
      </c>
      <c r="H11" s="35">
        <v>0.3</v>
      </c>
      <c r="I11" s="35">
        <v>0.4</v>
      </c>
      <c r="J11" s="35">
        <v>81.599999999999994</v>
      </c>
      <c r="K11" s="35">
        <v>15.7</v>
      </c>
    </row>
    <row r="12" spans="2:20" ht="15.75" customHeight="1" x14ac:dyDescent="0.15">
      <c r="B12" s="116"/>
      <c r="C12" s="112" t="s">
        <v>3</v>
      </c>
      <c r="D12" s="16">
        <v>4467</v>
      </c>
      <c r="E12" s="27">
        <v>8</v>
      </c>
      <c r="F12" s="28">
        <v>10</v>
      </c>
      <c r="G12" s="28">
        <v>10</v>
      </c>
      <c r="H12" s="28">
        <v>7</v>
      </c>
      <c r="I12" s="28">
        <v>12</v>
      </c>
      <c r="J12" s="28">
        <v>3592</v>
      </c>
      <c r="K12" s="28">
        <v>828</v>
      </c>
    </row>
    <row r="13" spans="2:20" ht="15.75" customHeight="1" x14ac:dyDescent="0.15">
      <c r="B13" s="118"/>
      <c r="C13" s="113"/>
      <c r="D13" s="18">
        <v>100</v>
      </c>
      <c r="E13" s="8">
        <v>0.2</v>
      </c>
      <c r="F13" s="11">
        <v>0.2</v>
      </c>
      <c r="G13" s="11">
        <v>0.2</v>
      </c>
      <c r="H13" s="11">
        <v>0.2</v>
      </c>
      <c r="I13" s="11">
        <v>0.3</v>
      </c>
      <c r="J13" s="11">
        <v>80.400000000000006</v>
      </c>
      <c r="K13" s="11">
        <v>18.5</v>
      </c>
    </row>
    <row r="14" spans="2:20" ht="15.75" customHeight="1" x14ac:dyDescent="0.15">
      <c r="B14" s="117" t="s">
        <v>4</v>
      </c>
      <c r="C14" s="121" t="s">
        <v>430</v>
      </c>
      <c r="D14" s="16">
        <v>60</v>
      </c>
      <c r="E14" s="27">
        <v>2</v>
      </c>
      <c r="F14" s="28">
        <v>1</v>
      </c>
      <c r="G14" s="28">
        <v>1</v>
      </c>
      <c r="H14" s="28">
        <v>1</v>
      </c>
      <c r="I14" s="28">
        <v>1</v>
      </c>
      <c r="J14" s="28">
        <v>44</v>
      </c>
      <c r="K14" s="28">
        <v>10</v>
      </c>
    </row>
    <row r="15" spans="2:20" ht="15.75" customHeight="1" x14ac:dyDescent="0.15">
      <c r="B15" s="116"/>
      <c r="C15" s="114"/>
      <c r="D15" s="33">
        <v>100</v>
      </c>
      <c r="E15" s="34">
        <v>3.3</v>
      </c>
      <c r="F15" s="35">
        <v>1.7</v>
      </c>
      <c r="G15" s="35">
        <v>1.7</v>
      </c>
      <c r="H15" s="35">
        <v>1.7</v>
      </c>
      <c r="I15" s="35">
        <v>1.7</v>
      </c>
      <c r="J15" s="35">
        <v>73.3</v>
      </c>
      <c r="K15" s="35">
        <v>16.7</v>
      </c>
    </row>
    <row r="16" spans="2:20" ht="15.75" customHeight="1" x14ac:dyDescent="0.15">
      <c r="B16" s="116"/>
      <c r="C16" s="112" t="s">
        <v>431</v>
      </c>
      <c r="D16" s="16">
        <v>177</v>
      </c>
      <c r="E16" s="27">
        <v>5</v>
      </c>
      <c r="F16" s="28">
        <v>4</v>
      </c>
      <c r="G16" s="28">
        <v>2</v>
      </c>
      <c r="H16" s="28">
        <v>1</v>
      </c>
      <c r="I16" s="28">
        <v>1</v>
      </c>
      <c r="J16" s="28">
        <v>136</v>
      </c>
      <c r="K16" s="28">
        <v>28</v>
      </c>
    </row>
    <row r="17" spans="2:11" ht="15.75" customHeight="1" x14ac:dyDescent="0.15">
      <c r="B17" s="116"/>
      <c r="C17" s="114"/>
      <c r="D17" s="33">
        <v>100</v>
      </c>
      <c r="E17" s="34">
        <v>2.8</v>
      </c>
      <c r="F17" s="35">
        <v>2.2999999999999998</v>
      </c>
      <c r="G17" s="35">
        <v>1.1000000000000001</v>
      </c>
      <c r="H17" s="35">
        <v>0.6</v>
      </c>
      <c r="I17" s="35">
        <v>0.6</v>
      </c>
      <c r="J17" s="35">
        <v>76.8</v>
      </c>
      <c r="K17" s="35">
        <v>15.8</v>
      </c>
    </row>
    <row r="18" spans="2:11" ht="15.75" customHeight="1" x14ac:dyDescent="0.15">
      <c r="B18" s="116"/>
      <c r="C18" s="112" t="s">
        <v>432</v>
      </c>
      <c r="D18" s="16">
        <v>239</v>
      </c>
      <c r="E18" s="27">
        <v>0</v>
      </c>
      <c r="F18" s="28">
        <v>3</v>
      </c>
      <c r="G18" s="28">
        <v>2</v>
      </c>
      <c r="H18" s="28">
        <v>0</v>
      </c>
      <c r="I18" s="28">
        <v>1</v>
      </c>
      <c r="J18" s="28">
        <v>189</v>
      </c>
      <c r="K18" s="28">
        <v>44</v>
      </c>
    </row>
    <row r="19" spans="2:11" ht="15.75" customHeight="1" x14ac:dyDescent="0.15">
      <c r="B19" s="116"/>
      <c r="C19" s="114"/>
      <c r="D19" s="33">
        <v>100</v>
      </c>
      <c r="E19" s="34">
        <v>0</v>
      </c>
      <c r="F19" s="35">
        <v>1.3</v>
      </c>
      <c r="G19" s="35">
        <v>0.8</v>
      </c>
      <c r="H19" s="35">
        <v>0</v>
      </c>
      <c r="I19" s="35">
        <v>0.4</v>
      </c>
      <c r="J19" s="35">
        <v>79.099999999999994</v>
      </c>
      <c r="K19" s="35">
        <v>18.399999999999999</v>
      </c>
    </row>
    <row r="20" spans="2:11" ht="15.75" customHeight="1" x14ac:dyDescent="0.15">
      <c r="B20" s="116"/>
      <c r="C20" s="112" t="s">
        <v>433</v>
      </c>
      <c r="D20" s="16">
        <v>438</v>
      </c>
      <c r="E20" s="27">
        <v>4</v>
      </c>
      <c r="F20" s="28">
        <v>3</v>
      </c>
      <c r="G20" s="28">
        <v>0</v>
      </c>
      <c r="H20" s="28">
        <v>1</v>
      </c>
      <c r="I20" s="28">
        <v>0</v>
      </c>
      <c r="J20" s="28">
        <v>329</v>
      </c>
      <c r="K20" s="28">
        <v>101</v>
      </c>
    </row>
    <row r="21" spans="2:11" ht="15.75" customHeight="1" x14ac:dyDescent="0.15">
      <c r="B21" s="116"/>
      <c r="C21" s="114"/>
      <c r="D21" s="33">
        <v>100</v>
      </c>
      <c r="E21" s="34">
        <v>0.9</v>
      </c>
      <c r="F21" s="35">
        <v>0.7</v>
      </c>
      <c r="G21" s="35">
        <v>0</v>
      </c>
      <c r="H21" s="35">
        <v>0.2</v>
      </c>
      <c r="I21" s="35">
        <v>0</v>
      </c>
      <c r="J21" s="35">
        <v>75.099999999999994</v>
      </c>
      <c r="K21" s="35">
        <v>23.1</v>
      </c>
    </row>
    <row r="22" spans="2:11" ht="15.75" customHeight="1" x14ac:dyDescent="0.15">
      <c r="B22" s="116"/>
      <c r="C22" s="112" t="s">
        <v>434</v>
      </c>
      <c r="D22" s="16">
        <v>1054</v>
      </c>
      <c r="E22" s="27">
        <v>1</v>
      </c>
      <c r="F22" s="28">
        <v>2</v>
      </c>
      <c r="G22" s="28">
        <v>3</v>
      </c>
      <c r="H22" s="28">
        <v>2</v>
      </c>
      <c r="I22" s="28">
        <v>4</v>
      </c>
      <c r="J22" s="28">
        <v>823</v>
      </c>
      <c r="K22" s="28">
        <v>219</v>
      </c>
    </row>
    <row r="23" spans="2:11" ht="15.75" customHeight="1" x14ac:dyDescent="0.15">
      <c r="B23" s="116"/>
      <c r="C23" s="114"/>
      <c r="D23" s="33">
        <v>100</v>
      </c>
      <c r="E23" s="34">
        <v>0.1</v>
      </c>
      <c r="F23" s="35">
        <v>0.2</v>
      </c>
      <c r="G23" s="35">
        <v>0.3</v>
      </c>
      <c r="H23" s="35">
        <v>0.2</v>
      </c>
      <c r="I23" s="35">
        <v>0.4</v>
      </c>
      <c r="J23" s="35">
        <v>78.099999999999994</v>
      </c>
      <c r="K23" s="35">
        <v>20.8</v>
      </c>
    </row>
    <row r="24" spans="2:11" ht="15.75" customHeight="1" x14ac:dyDescent="0.15">
      <c r="B24" s="116"/>
      <c r="C24" s="112" t="s">
        <v>435</v>
      </c>
      <c r="D24" s="16">
        <v>1854</v>
      </c>
      <c r="E24" s="27">
        <v>7</v>
      </c>
      <c r="F24" s="28">
        <v>2</v>
      </c>
      <c r="G24" s="28">
        <v>4</v>
      </c>
      <c r="H24" s="28">
        <v>3</v>
      </c>
      <c r="I24" s="28">
        <v>7</v>
      </c>
      <c r="J24" s="28">
        <v>1514</v>
      </c>
      <c r="K24" s="28">
        <v>317</v>
      </c>
    </row>
    <row r="25" spans="2:11" ht="15.75" customHeight="1" x14ac:dyDescent="0.15">
      <c r="B25" s="116"/>
      <c r="C25" s="114"/>
      <c r="D25" s="33">
        <v>100</v>
      </c>
      <c r="E25" s="34">
        <v>0.4</v>
      </c>
      <c r="F25" s="35">
        <v>0.1</v>
      </c>
      <c r="G25" s="35">
        <v>0.2</v>
      </c>
      <c r="H25" s="35">
        <v>0.2</v>
      </c>
      <c r="I25" s="35">
        <v>0.4</v>
      </c>
      <c r="J25" s="35">
        <v>81.7</v>
      </c>
      <c r="K25" s="35">
        <v>17.100000000000001</v>
      </c>
    </row>
    <row r="26" spans="2:11" ht="15.75" customHeight="1" x14ac:dyDescent="0.15">
      <c r="B26" s="116"/>
      <c r="C26" s="112" t="s">
        <v>436</v>
      </c>
      <c r="D26" s="16">
        <v>1719</v>
      </c>
      <c r="E26" s="27">
        <v>0</v>
      </c>
      <c r="F26" s="28">
        <v>1</v>
      </c>
      <c r="G26" s="28">
        <v>2</v>
      </c>
      <c r="H26" s="28">
        <v>3</v>
      </c>
      <c r="I26" s="28">
        <v>3</v>
      </c>
      <c r="J26" s="28">
        <v>1426</v>
      </c>
      <c r="K26" s="28">
        <v>284</v>
      </c>
    </row>
    <row r="27" spans="2:11" ht="15.75" customHeight="1" x14ac:dyDescent="0.15">
      <c r="B27" s="118"/>
      <c r="C27" s="113"/>
      <c r="D27" s="18">
        <v>100</v>
      </c>
      <c r="E27" s="8">
        <v>0</v>
      </c>
      <c r="F27" s="11">
        <v>0.1</v>
      </c>
      <c r="G27" s="11">
        <v>0.1</v>
      </c>
      <c r="H27" s="11">
        <v>0.2</v>
      </c>
      <c r="I27" s="11">
        <v>0.2</v>
      </c>
      <c r="J27" s="11">
        <v>83</v>
      </c>
      <c r="K27" s="11">
        <v>16.5</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2032" priority="373" rank="1"/>
  </conditionalFormatting>
  <conditionalFormatting sqref="E11:K11">
    <cfRule type="top10" dxfId="2031" priority="374" rank="1"/>
  </conditionalFormatting>
  <conditionalFormatting sqref="E13:K13">
    <cfRule type="top10" dxfId="2030" priority="375" rank="1"/>
  </conditionalFormatting>
  <conditionalFormatting sqref="E15:K15">
    <cfRule type="top10" dxfId="2029" priority="376" rank="1"/>
  </conditionalFormatting>
  <conditionalFormatting sqref="E17:K17">
    <cfRule type="top10" dxfId="2028" priority="377" rank="1"/>
  </conditionalFormatting>
  <conditionalFormatting sqref="E19:K19">
    <cfRule type="top10" dxfId="2027" priority="378" rank="1"/>
  </conditionalFormatting>
  <conditionalFormatting sqref="E21:K21">
    <cfRule type="top10" dxfId="2026" priority="379" rank="1"/>
  </conditionalFormatting>
  <conditionalFormatting sqref="E23:K23">
    <cfRule type="top10" dxfId="2025" priority="380" rank="1"/>
  </conditionalFormatting>
  <conditionalFormatting sqref="E25:K25">
    <cfRule type="top10" dxfId="2024" priority="381" rank="1"/>
  </conditionalFormatting>
  <conditionalFormatting sqref="E27:K27">
    <cfRule type="top10" dxfId="2023" priority="382" rank="1"/>
  </conditionalFormatting>
  <pageMargins left="0.7" right="0.7" top="0.75" bottom="0.75" header="0.3" footer="0.3"/>
  <pageSetup paperSize="9" orientation="landscape" r:id="rId1"/>
  <headerFoot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2" ht="15.75" customHeight="1" x14ac:dyDescent="0.15">
      <c r="B2" s="1" t="s">
        <v>49</v>
      </c>
    </row>
    <row r="3" spans="2:22" ht="15.75" customHeight="1" x14ac:dyDescent="0.15">
      <c r="B3" s="1" t="s">
        <v>424</v>
      </c>
    </row>
    <row r="4" spans="2:22" ht="15.75" customHeight="1" x14ac:dyDescent="0.15">
      <c r="B4" s="1" t="s">
        <v>450</v>
      </c>
      <c r="C4" s="74"/>
    </row>
    <row r="5" spans="2:22" ht="15.75" customHeight="1" x14ac:dyDescent="0.15">
      <c r="B5" s="1" t="s">
        <v>426</v>
      </c>
    </row>
    <row r="6" spans="2:22" ht="4.5" customHeight="1" x14ac:dyDescent="0.15">
      <c r="B6" s="12"/>
      <c r="C6" s="14"/>
      <c r="D6" s="15"/>
      <c r="E6" s="6"/>
      <c r="F6" s="13"/>
      <c r="G6" s="13"/>
      <c r="H6" s="13"/>
      <c r="I6" s="13"/>
      <c r="J6" s="13"/>
      <c r="K6" s="13"/>
      <c r="L6" s="13"/>
      <c r="M6" s="13"/>
    </row>
    <row r="7" spans="2:22" s="2" customFormat="1" ht="118.5" customHeight="1" thickBot="1" x14ac:dyDescent="0.2">
      <c r="B7" s="9"/>
      <c r="C7" s="5" t="s">
        <v>427</v>
      </c>
      <c r="D7" s="19" t="s">
        <v>52</v>
      </c>
      <c r="E7" s="22" t="s">
        <v>319</v>
      </c>
      <c r="F7" s="23" t="s">
        <v>573</v>
      </c>
      <c r="G7" s="23" t="s">
        <v>321</v>
      </c>
      <c r="H7" s="23" t="s">
        <v>322</v>
      </c>
      <c r="I7" s="23" t="s">
        <v>323</v>
      </c>
      <c r="J7" s="23" t="s">
        <v>324</v>
      </c>
      <c r="K7" s="23" t="s">
        <v>44</v>
      </c>
      <c r="L7" s="23" t="s">
        <v>10</v>
      </c>
      <c r="M7" s="23" t="s">
        <v>53</v>
      </c>
      <c r="N7" s="76"/>
      <c r="O7" s="76"/>
      <c r="P7" s="76"/>
      <c r="Q7" s="76"/>
      <c r="R7" s="76"/>
      <c r="S7" s="76"/>
      <c r="T7" s="76"/>
      <c r="U7" s="76"/>
      <c r="V7" s="76"/>
    </row>
    <row r="8" spans="2:22" ht="15.75" customHeight="1" thickTop="1" x14ac:dyDescent="0.15">
      <c r="B8" s="108" t="s">
        <v>428</v>
      </c>
      <c r="C8" s="119"/>
      <c r="D8" s="16">
        <v>5666</v>
      </c>
      <c r="E8" s="27">
        <v>73</v>
      </c>
      <c r="F8" s="28">
        <v>135</v>
      </c>
      <c r="G8" s="28">
        <v>3428</v>
      </c>
      <c r="H8" s="28">
        <v>1754</v>
      </c>
      <c r="I8" s="28">
        <v>929</v>
      </c>
      <c r="J8" s="28">
        <v>1277</v>
      </c>
      <c r="K8" s="28">
        <v>655</v>
      </c>
      <c r="L8" s="28">
        <v>355</v>
      </c>
      <c r="M8" s="29">
        <v>198</v>
      </c>
    </row>
    <row r="9" spans="2:22" ht="15.75" customHeight="1" x14ac:dyDescent="0.15">
      <c r="B9" s="110"/>
      <c r="C9" s="120"/>
      <c r="D9" s="18">
        <v>100</v>
      </c>
      <c r="E9" s="8">
        <v>1.3</v>
      </c>
      <c r="F9" s="11">
        <v>2.4</v>
      </c>
      <c r="G9" s="11">
        <v>60.5</v>
      </c>
      <c r="H9" s="11">
        <v>31</v>
      </c>
      <c r="I9" s="11">
        <v>16.399999999999999</v>
      </c>
      <c r="J9" s="11">
        <v>22.5</v>
      </c>
      <c r="K9" s="11">
        <v>11.6</v>
      </c>
      <c r="L9" s="11">
        <v>6.3</v>
      </c>
      <c r="M9" s="36">
        <v>3.5</v>
      </c>
    </row>
    <row r="10" spans="2:22" ht="15.75" customHeight="1" x14ac:dyDescent="0.15">
      <c r="B10" s="117" t="s">
        <v>429</v>
      </c>
      <c r="C10" s="121" t="s">
        <v>2</v>
      </c>
      <c r="D10" s="16">
        <v>1156</v>
      </c>
      <c r="E10" s="27">
        <v>28</v>
      </c>
      <c r="F10" s="28">
        <v>15</v>
      </c>
      <c r="G10" s="28">
        <v>532</v>
      </c>
      <c r="H10" s="28">
        <v>329</v>
      </c>
      <c r="I10" s="28">
        <v>128</v>
      </c>
      <c r="J10" s="28">
        <v>186</v>
      </c>
      <c r="K10" s="28">
        <v>179</v>
      </c>
      <c r="L10" s="28">
        <v>149</v>
      </c>
      <c r="M10" s="10">
        <v>43</v>
      </c>
    </row>
    <row r="11" spans="2:22" ht="15.75" customHeight="1" x14ac:dyDescent="0.15">
      <c r="B11" s="116"/>
      <c r="C11" s="114"/>
      <c r="D11" s="33">
        <v>100</v>
      </c>
      <c r="E11" s="34">
        <v>2.4</v>
      </c>
      <c r="F11" s="35">
        <v>1.3</v>
      </c>
      <c r="G11" s="35">
        <v>46</v>
      </c>
      <c r="H11" s="35">
        <v>28.5</v>
      </c>
      <c r="I11" s="35">
        <v>11.1</v>
      </c>
      <c r="J11" s="35">
        <v>16.100000000000001</v>
      </c>
      <c r="K11" s="35">
        <v>15.5</v>
      </c>
      <c r="L11" s="35">
        <v>12.9</v>
      </c>
      <c r="M11" s="35">
        <v>3.7</v>
      </c>
    </row>
    <row r="12" spans="2:22" ht="15.75" customHeight="1" x14ac:dyDescent="0.15">
      <c r="B12" s="116"/>
      <c r="C12" s="112" t="s">
        <v>3</v>
      </c>
      <c r="D12" s="16">
        <v>4467</v>
      </c>
      <c r="E12" s="27">
        <v>44</v>
      </c>
      <c r="F12" s="28">
        <v>118</v>
      </c>
      <c r="G12" s="28">
        <v>2869</v>
      </c>
      <c r="H12" s="28">
        <v>1411</v>
      </c>
      <c r="I12" s="28">
        <v>795</v>
      </c>
      <c r="J12" s="28">
        <v>1085</v>
      </c>
      <c r="K12" s="28">
        <v>475</v>
      </c>
      <c r="L12" s="28">
        <v>203</v>
      </c>
      <c r="M12" s="28">
        <v>152</v>
      </c>
    </row>
    <row r="13" spans="2:22" ht="15.75" customHeight="1" x14ac:dyDescent="0.15">
      <c r="B13" s="118"/>
      <c r="C13" s="113"/>
      <c r="D13" s="18">
        <v>100</v>
      </c>
      <c r="E13" s="8">
        <v>1</v>
      </c>
      <c r="F13" s="11">
        <v>2.6</v>
      </c>
      <c r="G13" s="11">
        <v>64.2</v>
      </c>
      <c r="H13" s="11">
        <v>31.6</v>
      </c>
      <c r="I13" s="11">
        <v>17.8</v>
      </c>
      <c r="J13" s="11">
        <v>24.3</v>
      </c>
      <c r="K13" s="11">
        <v>10.6</v>
      </c>
      <c r="L13" s="11">
        <v>4.5</v>
      </c>
      <c r="M13" s="36">
        <v>3.4</v>
      </c>
    </row>
    <row r="14" spans="2:22" ht="15.75" customHeight="1" x14ac:dyDescent="0.15">
      <c r="B14" s="117" t="s">
        <v>4</v>
      </c>
      <c r="C14" s="121" t="s">
        <v>430</v>
      </c>
      <c r="D14" s="16">
        <v>60</v>
      </c>
      <c r="E14" s="27">
        <v>0</v>
      </c>
      <c r="F14" s="28">
        <v>0</v>
      </c>
      <c r="G14" s="28">
        <v>17</v>
      </c>
      <c r="H14" s="28">
        <v>22</v>
      </c>
      <c r="I14" s="28">
        <v>7</v>
      </c>
      <c r="J14" s="28">
        <v>19</v>
      </c>
      <c r="K14" s="28">
        <v>14</v>
      </c>
      <c r="L14" s="28">
        <v>9</v>
      </c>
      <c r="M14" s="10">
        <v>0</v>
      </c>
    </row>
    <row r="15" spans="2:22" ht="15.75" customHeight="1" x14ac:dyDescent="0.15">
      <c r="B15" s="116"/>
      <c r="C15" s="114"/>
      <c r="D15" s="33">
        <v>100</v>
      </c>
      <c r="E15" s="34">
        <v>0</v>
      </c>
      <c r="F15" s="35">
        <v>0</v>
      </c>
      <c r="G15" s="35">
        <v>28.3</v>
      </c>
      <c r="H15" s="35">
        <v>36.700000000000003</v>
      </c>
      <c r="I15" s="35">
        <v>11.7</v>
      </c>
      <c r="J15" s="35">
        <v>31.7</v>
      </c>
      <c r="K15" s="35">
        <v>23.3</v>
      </c>
      <c r="L15" s="35">
        <v>15</v>
      </c>
      <c r="M15" s="35">
        <v>0</v>
      </c>
    </row>
    <row r="16" spans="2:22" ht="15.75" customHeight="1" x14ac:dyDescent="0.15">
      <c r="B16" s="116"/>
      <c r="C16" s="112" t="s">
        <v>431</v>
      </c>
      <c r="D16" s="16">
        <v>177</v>
      </c>
      <c r="E16" s="27">
        <v>1</v>
      </c>
      <c r="F16" s="28">
        <v>0</v>
      </c>
      <c r="G16" s="28">
        <v>35</v>
      </c>
      <c r="H16" s="28">
        <v>73</v>
      </c>
      <c r="I16" s="28">
        <v>17</v>
      </c>
      <c r="J16" s="28">
        <v>51</v>
      </c>
      <c r="K16" s="28">
        <v>27</v>
      </c>
      <c r="L16" s="28">
        <v>30</v>
      </c>
      <c r="M16" s="28">
        <v>8</v>
      </c>
    </row>
    <row r="17" spans="2:13" ht="15.75" customHeight="1" x14ac:dyDescent="0.15">
      <c r="B17" s="116"/>
      <c r="C17" s="114"/>
      <c r="D17" s="33">
        <v>100</v>
      </c>
      <c r="E17" s="34">
        <v>0.6</v>
      </c>
      <c r="F17" s="35">
        <v>0</v>
      </c>
      <c r="G17" s="35">
        <v>19.8</v>
      </c>
      <c r="H17" s="35">
        <v>41.2</v>
      </c>
      <c r="I17" s="35">
        <v>9.6</v>
      </c>
      <c r="J17" s="35">
        <v>28.8</v>
      </c>
      <c r="K17" s="35">
        <v>15.3</v>
      </c>
      <c r="L17" s="35">
        <v>16.899999999999999</v>
      </c>
      <c r="M17" s="35">
        <v>4.5</v>
      </c>
    </row>
    <row r="18" spans="2:13" ht="15.75" customHeight="1" x14ac:dyDescent="0.15">
      <c r="B18" s="116"/>
      <c r="C18" s="112" t="s">
        <v>432</v>
      </c>
      <c r="D18" s="16">
        <v>239</v>
      </c>
      <c r="E18" s="27">
        <v>2</v>
      </c>
      <c r="F18" s="28">
        <v>1</v>
      </c>
      <c r="G18" s="28">
        <v>72</v>
      </c>
      <c r="H18" s="28">
        <v>92</v>
      </c>
      <c r="I18" s="28">
        <v>20</v>
      </c>
      <c r="J18" s="28">
        <v>74</v>
      </c>
      <c r="K18" s="28">
        <v>38</v>
      </c>
      <c r="L18" s="28">
        <v>34</v>
      </c>
      <c r="M18" s="28">
        <v>8</v>
      </c>
    </row>
    <row r="19" spans="2:13" ht="15.75" customHeight="1" x14ac:dyDescent="0.15">
      <c r="B19" s="116"/>
      <c r="C19" s="114"/>
      <c r="D19" s="33">
        <v>100</v>
      </c>
      <c r="E19" s="34">
        <v>0.8</v>
      </c>
      <c r="F19" s="35">
        <v>0.4</v>
      </c>
      <c r="G19" s="35">
        <v>30.1</v>
      </c>
      <c r="H19" s="35">
        <v>38.5</v>
      </c>
      <c r="I19" s="35">
        <v>8.4</v>
      </c>
      <c r="J19" s="35">
        <v>31</v>
      </c>
      <c r="K19" s="35">
        <v>15.9</v>
      </c>
      <c r="L19" s="35">
        <v>14.2</v>
      </c>
      <c r="M19" s="35">
        <v>3.3</v>
      </c>
    </row>
    <row r="20" spans="2:13" ht="15.75" customHeight="1" x14ac:dyDescent="0.15">
      <c r="B20" s="116"/>
      <c r="C20" s="112" t="s">
        <v>433</v>
      </c>
      <c r="D20" s="16">
        <v>438</v>
      </c>
      <c r="E20" s="27">
        <v>6</v>
      </c>
      <c r="F20" s="28">
        <v>2</v>
      </c>
      <c r="G20" s="28">
        <v>190</v>
      </c>
      <c r="H20" s="28">
        <v>155</v>
      </c>
      <c r="I20" s="28">
        <v>81</v>
      </c>
      <c r="J20" s="28">
        <v>127</v>
      </c>
      <c r="K20" s="28">
        <v>72</v>
      </c>
      <c r="L20" s="28">
        <v>41</v>
      </c>
      <c r="M20" s="28">
        <v>20</v>
      </c>
    </row>
    <row r="21" spans="2:13" ht="15.75" customHeight="1" x14ac:dyDescent="0.15">
      <c r="B21" s="116"/>
      <c r="C21" s="114"/>
      <c r="D21" s="33">
        <v>100</v>
      </c>
      <c r="E21" s="34">
        <v>1.4</v>
      </c>
      <c r="F21" s="35">
        <v>0.5</v>
      </c>
      <c r="G21" s="35">
        <v>43.4</v>
      </c>
      <c r="H21" s="35">
        <v>35.4</v>
      </c>
      <c r="I21" s="35">
        <v>18.5</v>
      </c>
      <c r="J21" s="35">
        <v>29</v>
      </c>
      <c r="K21" s="35">
        <v>16.399999999999999</v>
      </c>
      <c r="L21" s="35">
        <v>9.4</v>
      </c>
      <c r="M21" s="35">
        <v>4.5999999999999996</v>
      </c>
    </row>
    <row r="22" spans="2:13" ht="15.75" customHeight="1" x14ac:dyDescent="0.15">
      <c r="B22" s="116"/>
      <c r="C22" s="112" t="s">
        <v>434</v>
      </c>
      <c r="D22" s="16">
        <v>1054</v>
      </c>
      <c r="E22" s="27">
        <v>20</v>
      </c>
      <c r="F22" s="28">
        <v>15</v>
      </c>
      <c r="G22" s="28">
        <v>637</v>
      </c>
      <c r="H22" s="28">
        <v>314</v>
      </c>
      <c r="I22" s="28">
        <v>181</v>
      </c>
      <c r="J22" s="28">
        <v>316</v>
      </c>
      <c r="K22" s="28">
        <v>105</v>
      </c>
      <c r="L22" s="28">
        <v>63</v>
      </c>
      <c r="M22" s="28">
        <v>33</v>
      </c>
    </row>
    <row r="23" spans="2:13" ht="15.75" customHeight="1" x14ac:dyDescent="0.15">
      <c r="B23" s="116"/>
      <c r="C23" s="114"/>
      <c r="D23" s="33">
        <v>100</v>
      </c>
      <c r="E23" s="34">
        <v>1.9</v>
      </c>
      <c r="F23" s="35">
        <v>1.4</v>
      </c>
      <c r="G23" s="35">
        <v>60.4</v>
      </c>
      <c r="H23" s="35">
        <v>29.8</v>
      </c>
      <c r="I23" s="35">
        <v>17.2</v>
      </c>
      <c r="J23" s="35">
        <v>30</v>
      </c>
      <c r="K23" s="35">
        <v>10</v>
      </c>
      <c r="L23" s="35">
        <v>6</v>
      </c>
      <c r="M23" s="35">
        <v>3.1</v>
      </c>
    </row>
    <row r="24" spans="2:13" ht="15.75" customHeight="1" x14ac:dyDescent="0.15">
      <c r="B24" s="116"/>
      <c r="C24" s="112" t="s">
        <v>435</v>
      </c>
      <c r="D24" s="16">
        <v>1854</v>
      </c>
      <c r="E24" s="27">
        <v>20</v>
      </c>
      <c r="F24" s="28">
        <v>35</v>
      </c>
      <c r="G24" s="28">
        <v>1248</v>
      </c>
      <c r="H24" s="28">
        <v>573</v>
      </c>
      <c r="I24" s="28">
        <v>346</v>
      </c>
      <c r="J24" s="28">
        <v>410</v>
      </c>
      <c r="K24" s="28">
        <v>193</v>
      </c>
      <c r="L24" s="28">
        <v>95</v>
      </c>
      <c r="M24" s="28">
        <v>57</v>
      </c>
    </row>
    <row r="25" spans="2:13" ht="15.75" customHeight="1" x14ac:dyDescent="0.15">
      <c r="B25" s="116"/>
      <c r="C25" s="114"/>
      <c r="D25" s="33">
        <v>100</v>
      </c>
      <c r="E25" s="34">
        <v>1.1000000000000001</v>
      </c>
      <c r="F25" s="35">
        <v>1.9</v>
      </c>
      <c r="G25" s="35">
        <v>67.3</v>
      </c>
      <c r="H25" s="35">
        <v>30.9</v>
      </c>
      <c r="I25" s="35">
        <v>18.7</v>
      </c>
      <c r="J25" s="35">
        <v>22.1</v>
      </c>
      <c r="K25" s="35">
        <v>10.4</v>
      </c>
      <c r="L25" s="35">
        <v>5.0999999999999996</v>
      </c>
      <c r="M25" s="35">
        <v>3.1</v>
      </c>
    </row>
    <row r="26" spans="2:13" ht="15.75" customHeight="1" x14ac:dyDescent="0.15">
      <c r="B26" s="116"/>
      <c r="C26" s="112" t="s">
        <v>436</v>
      </c>
      <c r="D26" s="16">
        <v>1719</v>
      </c>
      <c r="E26" s="27">
        <v>21</v>
      </c>
      <c r="F26" s="28">
        <v>80</v>
      </c>
      <c r="G26" s="28">
        <v>1153</v>
      </c>
      <c r="H26" s="28">
        <v>477</v>
      </c>
      <c r="I26" s="28">
        <v>262</v>
      </c>
      <c r="J26" s="28">
        <v>258</v>
      </c>
      <c r="K26" s="28">
        <v>197</v>
      </c>
      <c r="L26" s="28">
        <v>76</v>
      </c>
      <c r="M26" s="28">
        <v>69</v>
      </c>
    </row>
    <row r="27" spans="2:13" ht="15.75" customHeight="1" x14ac:dyDescent="0.15">
      <c r="B27" s="118"/>
      <c r="C27" s="113"/>
      <c r="D27" s="18">
        <v>100</v>
      </c>
      <c r="E27" s="8">
        <v>1.2</v>
      </c>
      <c r="F27" s="11">
        <v>4.7</v>
      </c>
      <c r="G27" s="11">
        <v>67.099999999999994</v>
      </c>
      <c r="H27" s="11">
        <v>27.7</v>
      </c>
      <c r="I27" s="11">
        <v>15.2</v>
      </c>
      <c r="J27" s="11">
        <v>15</v>
      </c>
      <c r="K27" s="11">
        <v>11.5</v>
      </c>
      <c r="L27" s="11">
        <v>4.4000000000000004</v>
      </c>
      <c r="M27" s="11">
        <v>4</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M9">
    <cfRule type="top10" dxfId="2022" priority="383" rank="1"/>
  </conditionalFormatting>
  <conditionalFormatting sqref="E11:M11">
    <cfRule type="top10" dxfId="2021" priority="384" rank="1"/>
  </conditionalFormatting>
  <conditionalFormatting sqref="E13:M13">
    <cfRule type="top10" dxfId="2020" priority="385" rank="1"/>
  </conditionalFormatting>
  <conditionalFormatting sqref="E15:M15">
    <cfRule type="top10" dxfId="2019" priority="386" rank="1"/>
  </conditionalFormatting>
  <conditionalFormatting sqref="E17:M17">
    <cfRule type="top10" dxfId="2018" priority="387" rank="1"/>
  </conditionalFormatting>
  <conditionalFormatting sqref="E19:M19">
    <cfRule type="top10" dxfId="2017" priority="388" rank="1"/>
  </conditionalFormatting>
  <conditionalFormatting sqref="E21:M21">
    <cfRule type="top10" dxfId="2016" priority="389" rank="1"/>
  </conditionalFormatting>
  <conditionalFormatting sqref="E23:M23">
    <cfRule type="top10" dxfId="2015" priority="390" rank="1"/>
  </conditionalFormatting>
  <conditionalFormatting sqref="E25:M25">
    <cfRule type="top10" dxfId="2014" priority="391" rank="1"/>
  </conditionalFormatting>
  <conditionalFormatting sqref="E27:M27">
    <cfRule type="top10" dxfId="2013" priority="392" rank="1"/>
  </conditionalFormatting>
  <pageMargins left="0.7" right="0.7" top="0.75" bottom="0.75" header="0.3" footer="0.3"/>
  <pageSetup paperSize="9" orientation="landscape" r:id="rId1"/>
  <headerFoot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2" ht="15.75" customHeight="1" x14ac:dyDescent="0.15">
      <c r="B2" s="1" t="s">
        <v>49</v>
      </c>
    </row>
    <row r="3" spans="2:22" ht="15.75" customHeight="1" x14ac:dyDescent="0.15">
      <c r="B3" s="1" t="s">
        <v>424</v>
      </c>
    </row>
    <row r="4" spans="2:22" ht="15.75" customHeight="1" x14ac:dyDescent="0.15">
      <c r="B4" s="1" t="s">
        <v>451</v>
      </c>
      <c r="C4" s="74"/>
    </row>
    <row r="5" spans="2:22" ht="15.75" customHeight="1" x14ac:dyDescent="0.15">
      <c r="B5" s="1" t="s">
        <v>426</v>
      </c>
    </row>
    <row r="6" spans="2:22" ht="4.5" customHeight="1" x14ac:dyDescent="0.15">
      <c r="B6" s="12"/>
      <c r="C6" s="14"/>
      <c r="D6" s="15"/>
      <c r="E6" s="6"/>
      <c r="F6" s="13"/>
      <c r="G6" s="13"/>
      <c r="H6" s="13"/>
      <c r="I6" s="13"/>
      <c r="J6" s="13"/>
      <c r="K6" s="13"/>
      <c r="L6" s="13"/>
      <c r="M6" s="13"/>
    </row>
    <row r="7" spans="2:22" s="2" customFormat="1" ht="118.5" customHeight="1" thickBot="1" x14ac:dyDescent="0.2">
      <c r="B7" s="9"/>
      <c r="C7" s="5" t="s">
        <v>427</v>
      </c>
      <c r="D7" s="19" t="s">
        <v>52</v>
      </c>
      <c r="E7" s="22" t="s">
        <v>319</v>
      </c>
      <c r="F7" s="23" t="s">
        <v>574</v>
      </c>
      <c r="G7" s="23" t="s">
        <v>321</v>
      </c>
      <c r="H7" s="23" t="s">
        <v>322</v>
      </c>
      <c r="I7" s="23" t="s">
        <v>323</v>
      </c>
      <c r="J7" s="23" t="s">
        <v>324</v>
      </c>
      <c r="K7" s="23" t="s">
        <v>44</v>
      </c>
      <c r="L7" s="23" t="s">
        <v>10</v>
      </c>
      <c r="M7" s="23" t="s">
        <v>53</v>
      </c>
      <c r="N7" s="76"/>
      <c r="O7" s="76"/>
      <c r="P7" s="76"/>
      <c r="Q7" s="76"/>
      <c r="R7" s="76"/>
      <c r="S7" s="76"/>
      <c r="T7" s="76"/>
      <c r="U7" s="76"/>
      <c r="V7" s="76"/>
    </row>
    <row r="8" spans="2:22" ht="15.75" customHeight="1" thickTop="1" x14ac:dyDescent="0.15">
      <c r="B8" s="108" t="s">
        <v>428</v>
      </c>
      <c r="C8" s="119"/>
      <c r="D8" s="16">
        <v>5666</v>
      </c>
      <c r="E8" s="27">
        <v>69</v>
      </c>
      <c r="F8" s="28">
        <v>87</v>
      </c>
      <c r="G8" s="28">
        <v>1947</v>
      </c>
      <c r="H8" s="28">
        <v>1257</v>
      </c>
      <c r="I8" s="28">
        <v>783</v>
      </c>
      <c r="J8" s="28">
        <v>1235</v>
      </c>
      <c r="K8" s="28">
        <v>313</v>
      </c>
      <c r="L8" s="28">
        <v>1550</v>
      </c>
      <c r="M8" s="29">
        <v>319</v>
      </c>
    </row>
    <row r="9" spans="2:22" ht="15.75" customHeight="1" x14ac:dyDescent="0.15">
      <c r="B9" s="110"/>
      <c r="C9" s="120"/>
      <c r="D9" s="18">
        <v>100</v>
      </c>
      <c r="E9" s="8">
        <v>1.2</v>
      </c>
      <c r="F9" s="11">
        <v>1.5</v>
      </c>
      <c r="G9" s="11">
        <v>34.4</v>
      </c>
      <c r="H9" s="11">
        <v>22.2</v>
      </c>
      <c r="I9" s="11">
        <v>13.8</v>
      </c>
      <c r="J9" s="11">
        <v>21.8</v>
      </c>
      <c r="K9" s="11">
        <v>5.5</v>
      </c>
      <c r="L9" s="11">
        <v>27.4</v>
      </c>
      <c r="M9" s="36">
        <v>5.6</v>
      </c>
    </row>
    <row r="10" spans="2:22" ht="15.75" customHeight="1" x14ac:dyDescent="0.15">
      <c r="B10" s="117" t="s">
        <v>429</v>
      </c>
      <c r="C10" s="121" t="s">
        <v>2</v>
      </c>
      <c r="D10" s="16">
        <v>1156</v>
      </c>
      <c r="E10" s="27">
        <v>28</v>
      </c>
      <c r="F10" s="28">
        <v>10</v>
      </c>
      <c r="G10" s="28">
        <v>310</v>
      </c>
      <c r="H10" s="28">
        <v>206</v>
      </c>
      <c r="I10" s="28">
        <v>73</v>
      </c>
      <c r="J10" s="28">
        <v>170</v>
      </c>
      <c r="K10" s="28">
        <v>65</v>
      </c>
      <c r="L10" s="28">
        <v>453</v>
      </c>
      <c r="M10" s="10">
        <v>64</v>
      </c>
    </row>
    <row r="11" spans="2:22" ht="15.75" customHeight="1" x14ac:dyDescent="0.15">
      <c r="B11" s="116"/>
      <c r="C11" s="114"/>
      <c r="D11" s="33">
        <v>100</v>
      </c>
      <c r="E11" s="34">
        <v>2.4</v>
      </c>
      <c r="F11" s="35">
        <v>0.9</v>
      </c>
      <c r="G11" s="35">
        <v>26.8</v>
      </c>
      <c r="H11" s="35">
        <v>17.8</v>
      </c>
      <c r="I11" s="35">
        <v>6.3</v>
      </c>
      <c r="J11" s="35">
        <v>14.7</v>
      </c>
      <c r="K11" s="35">
        <v>5.6</v>
      </c>
      <c r="L11" s="35">
        <v>39.200000000000003</v>
      </c>
      <c r="M11" s="35">
        <v>5.5</v>
      </c>
    </row>
    <row r="12" spans="2:22" ht="15.75" customHeight="1" x14ac:dyDescent="0.15">
      <c r="B12" s="116"/>
      <c r="C12" s="112" t="s">
        <v>3</v>
      </c>
      <c r="D12" s="16">
        <v>4467</v>
      </c>
      <c r="E12" s="27">
        <v>40</v>
      </c>
      <c r="F12" s="28">
        <v>77</v>
      </c>
      <c r="G12" s="28">
        <v>1624</v>
      </c>
      <c r="H12" s="28">
        <v>1040</v>
      </c>
      <c r="I12" s="28">
        <v>704</v>
      </c>
      <c r="J12" s="28">
        <v>1060</v>
      </c>
      <c r="K12" s="28">
        <v>248</v>
      </c>
      <c r="L12" s="28">
        <v>1079</v>
      </c>
      <c r="M12" s="28">
        <v>251</v>
      </c>
    </row>
    <row r="13" spans="2:22" ht="15.75" customHeight="1" x14ac:dyDescent="0.15">
      <c r="B13" s="118"/>
      <c r="C13" s="113"/>
      <c r="D13" s="18">
        <v>100</v>
      </c>
      <c r="E13" s="8">
        <v>0.9</v>
      </c>
      <c r="F13" s="11">
        <v>1.7</v>
      </c>
      <c r="G13" s="11">
        <v>36.4</v>
      </c>
      <c r="H13" s="11">
        <v>23.3</v>
      </c>
      <c r="I13" s="11">
        <v>15.8</v>
      </c>
      <c r="J13" s="11">
        <v>23.7</v>
      </c>
      <c r="K13" s="11">
        <v>5.6</v>
      </c>
      <c r="L13" s="11">
        <v>24.2</v>
      </c>
      <c r="M13" s="36">
        <v>5.6</v>
      </c>
    </row>
    <row r="14" spans="2:22" ht="15.75" customHeight="1" x14ac:dyDescent="0.15">
      <c r="B14" s="117" t="s">
        <v>4</v>
      </c>
      <c r="C14" s="121" t="s">
        <v>430</v>
      </c>
      <c r="D14" s="16">
        <v>60</v>
      </c>
      <c r="E14" s="27">
        <v>0</v>
      </c>
      <c r="F14" s="28">
        <v>0</v>
      </c>
      <c r="G14" s="28">
        <v>10</v>
      </c>
      <c r="H14" s="28">
        <v>15</v>
      </c>
      <c r="I14" s="28">
        <v>8</v>
      </c>
      <c r="J14" s="28">
        <v>15</v>
      </c>
      <c r="K14" s="28">
        <v>4</v>
      </c>
      <c r="L14" s="28">
        <v>23</v>
      </c>
      <c r="M14" s="10">
        <v>2</v>
      </c>
    </row>
    <row r="15" spans="2:22" ht="15.75" customHeight="1" x14ac:dyDescent="0.15">
      <c r="B15" s="116"/>
      <c r="C15" s="114"/>
      <c r="D15" s="33">
        <v>100</v>
      </c>
      <c r="E15" s="34">
        <v>0</v>
      </c>
      <c r="F15" s="35">
        <v>0</v>
      </c>
      <c r="G15" s="35">
        <v>16.7</v>
      </c>
      <c r="H15" s="35">
        <v>25</v>
      </c>
      <c r="I15" s="35">
        <v>13.3</v>
      </c>
      <c r="J15" s="35">
        <v>25</v>
      </c>
      <c r="K15" s="35">
        <v>6.7</v>
      </c>
      <c r="L15" s="35">
        <v>38.299999999999997</v>
      </c>
      <c r="M15" s="35">
        <v>3.3</v>
      </c>
    </row>
    <row r="16" spans="2:22" ht="15.75" customHeight="1" x14ac:dyDescent="0.15">
      <c r="B16" s="116"/>
      <c r="C16" s="112" t="s">
        <v>431</v>
      </c>
      <c r="D16" s="16">
        <v>177</v>
      </c>
      <c r="E16" s="27">
        <v>2</v>
      </c>
      <c r="F16" s="28">
        <v>1</v>
      </c>
      <c r="G16" s="28">
        <v>29</v>
      </c>
      <c r="H16" s="28">
        <v>48</v>
      </c>
      <c r="I16" s="28">
        <v>15</v>
      </c>
      <c r="J16" s="28">
        <v>47</v>
      </c>
      <c r="K16" s="28">
        <v>15</v>
      </c>
      <c r="L16" s="28">
        <v>55</v>
      </c>
      <c r="M16" s="28">
        <v>10</v>
      </c>
    </row>
    <row r="17" spans="2:13" ht="15.75" customHeight="1" x14ac:dyDescent="0.15">
      <c r="B17" s="116"/>
      <c r="C17" s="114"/>
      <c r="D17" s="33">
        <v>100</v>
      </c>
      <c r="E17" s="34">
        <v>1.1000000000000001</v>
      </c>
      <c r="F17" s="35">
        <v>0.6</v>
      </c>
      <c r="G17" s="35">
        <v>16.399999999999999</v>
      </c>
      <c r="H17" s="35">
        <v>27.1</v>
      </c>
      <c r="I17" s="35">
        <v>8.5</v>
      </c>
      <c r="J17" s="35">
        <v>26.6</v>
      </c>
      <c r="K17" s="35">
        <v>8.5</v>
      </c>
      <c r="L17" s="35">
        <v>31.1</v>
      </c>
      <c r="M17" s="35">
        <v>5.6</v>
      </c>
    </row>
    <row r="18" spans="2:13" ht="15.75" customHeight="1" x14ac:dyDescent="0.15">
      <c r="B18" s="116"/>
      <c r="C18" s="112" t="s">
        <v>432</v>
      </c>
      <c r="D18" s="16">
        <v>239</v>
      </c>
      <c r="E18" s="27">
        <v>1</v>
      </c>
      <c r="F18" s="28">
        <v>2</v>
      </c>
      <c r="G18" s="28">
        <v>50</v>
      </c>
      <c r="H18" s="28">
        <v>65</v>
      </c>
      <c r="I18" s="28">
        <v>19</v>
      </c>
      <c r="J18" s="28">
        <v>64</v>
      </c>
      <c r="K18" s="28">
        <v>20</v>
      </c>
      <c r="L18" s="28">
        <v>72</v>
      </c>
      <c r="M18" s="28">
        <v>12</v>
      </c>
    </row>
    <row r="19" spans="2:13" ht="15.75" customHeight="1" x14ac:dyDescent="0.15">
      <c r="B19" s="116"/>
      <c r="C19" s="114"/>
      <c r="D19" s="33">
        <v>100</v>
      </c>
      <c r="E19" s="34">
        <v>0.4</v>
      </c>
      <c r="F19" s="35">
        <v>0.8</v>
      </c>
      <c r="G19" s="35">
        <v>20.9</v>
      </c>
      <c r="H19" s="35">
        <v>27.2</v>
      </c>
      <c r="I19" s="35">
        <v>7.9</v>
      </c>
      <c r="J19" s="35">
        <v>26.8</v>
      </c>
      <c r="K19" s="35">
        <v>8.4</v>
      </c>
      <c r="L19" s="35">
        <v>30.1</v>
      </c>
      <c r="M19" s="35">
        <v>5</v>
      </c>
    </row>
    <row r="20" spans="2:13" ht="15.75" customHeight="1" x14ac:dyDescent="0.15">
      <c r="B20" s="116"/>
      <c r="C20" s="112" t="s">
        <v>433</v>
      </c>
      <c r="D20" s="16">
        <v>438</v>
      </c>
      <c r="E20" s="27">
        <v>4</v>
      </c>
      <c r="F20" s="28">
        <v>2</v>
      </c>
      <c r="G20" s="28">
        <v>118</v>
      </c>
      <c r="H20" s="28">
        <v>103</v>
      </c>
      <c r="I20" s="28">
        <v>61</v>
      </c>
      <c r="J20" s="28">
        <v>123</v>
      </c>
      <c r="K20" s="28">
        <v>29</v>
      </c>
      <c r="L20" s="28">
        <v>123</v>
      </c>
      <c r="M20" s="28">
        <v>28</v>
      </c>
    </row>
    <row r="21" spans="2:13" ht="15.75" customHeight="1" x14ac:dyDescent="0.15">
      <c r="B21" s="116"/>
      <c r="C21" s="114"/>
      <c r="D21" s="33">
        <v>100</v>
      </c>
      <c r="E21" s="34">
        <v>0.9</v>
      </c>
      <c r="F21" s="35">
        <v>0.5</v>
      </c>
      <c r="G21" s="35">
        <v>26.9</v>
      </c>
      <c r="H21" s="35">
        <v>23.5</v>
      </c>
      <c r="I21" s="35">
        <v>13.9</v>
      </c>
      <c r="J21" s="35">
        <v>28.1</v>
      </c>
      <c r="K21" s="35">
        <v>6.6</v>
      </c>
      <c r="L21" s="35">
        <v>28.1</v>
      </c>
      <c r="M21" s="35">
        <v>6.4</v>
      </c>
    </row>
    <row r="22" spans="2:13" ht="15.75" customHeight="1" x14ac:dyDescent="0.15">
      <c r="B22" s="116"/>
      <c r="C22" s="112" t="s">
        <v>434</v>
      </c>
      <c r="D22" s="16">
        <v>1054</v>
      </c>
      <c r="E22" s="27">
        <v>17</v>
      </c>
      <c r="F22" s="28">
        <v>9</v>
      </c>
      <c r="G22" s="28">
        <v>379</v>
      </c>
      <c r="H22" s="28">
        <v>242</v>
      </c>
      <c r="I22" s="28">
        <v>166</v>
      </c>
      <c r="J22" s="28">
        <v>310</v>
      </c>
      <c r="K22" s="28">
        <v>43</v>
      </c>
      <c r="L22" s="28">
        <v>242</v>
      </c>
      <c r="M22" s="28">
        <v>50</v>
      </c>
    </row>
    <row r="23" spans="2:13" ht="15.75" customHeight="1" x14ac:dyDescent="0.15">
      <c r="B23" s="116"/>
      <c r="C23" s="114"/>
      <c r="D23" s="33">
        <v>100</v>
      </c>
      <c r="E23" s="34">
        <v>1.6</v>
      </c>
      <c r="F23" s="35">
        <v>0.9</v>
      </c>
      <c r="G23" s="35">
        <v>36</v>
      </c>
      <c r="H23" s="35">
        <v>23</v>
      </c>
      <c r="I23" s="35">
        <v>15.7</v>
      </c>
      <c r="J23" s="35">
        <v>29.4</v>
      </c>
      <c r="K23" s="35">
        <v>4.0999999999999996</v>
      </c>
      <c r="L23" s="35">
        <v>23</v>
      </c>
      <c r="M23" s="35">
        <v>4.7</v>
      </c>
    </row>
    <row r="24" spans="2:13" ht="15.75" customHeight="1" x14ac:dyDescent="0.15">
      <c r="B24" s="116"/>
      <c r="C24" s="112" t="s">
        <v>435</v>
      </c>
      <c r="D24" s="16">
        <v>1854</v>
      </c>
      <c r="E24" s="27">
        <v>16</v>
      </c>
      <c r="F24" s="28">
        <v>27</v>
      </c>
      <c r="G24" s="28">
        <v>697</v>
      </c>
      <c r="H24" s="28">
        <v>430</v>
      </c>
      <c r="I24" s="28">
        <v>281</v>
      </c>
      <c r="J24" s="28">
        <v>404</v>
      </c>
      <c r="K24" s="28">
        <v>83</v>
      </c>
      <c r="L24" s="28">
        <v>483</v>
      </c>
      <c r="M24" s="28">
        <v>105</v>
      </c>
    </row>
    <row r="25" spans="2:13" ht="15.75" customHeight="1" x14ac:dyDescent="0.15">
      <c r="B25" s="116"/>
      <c r="C25" s="114"/>
      <c r="D25" s="33">
        <v>100</v>
      </c>
      <c r="E25" s="34">
        <v>0.9</v>
      </c>
      <c r="F25" s="35">
        <v>1.5</v>
      </c>
      <c r="G25" s="35">
        <v>37.6</v>
      </c>
      <c r="H25" s="35">
        <v>23.2</v>
      </c>
      <c r="I25" s="35">
        <v>15.2</v>
      </c>
      <c r="J25" s="35">
        <v>21.8</v>
      </c>
      <c r="K25" s="35">
        <v>4.5</v>
      </c>
      <c r="L25" s="35">
        <v>26.1</v>
      </c>
      <c r="M25" s="35">
        <v>5.7</v>
      </c>
    </row>
    <row r="26" spans="2:13" ht="15.75" customHeight="1" x14ac:dyDescent="0.15">
      <c r="B26" s="116"/>
      <c r="C26" s="112" t="s">
        <v>436</v>
      </c>
      <c r="D26" s="16">
        <v>1719</v>
      </c>
      <c r="E26" s="27">
        <v>26</v>
      </c>
      <c r="F26" s="28">
        <v>46</v>
      </c>
      <c r="G26" s="28">
        <v>619</v>
      </c>
      <c r="H26" s="28">
        <v>313</v>
      </c>
      <c r="I26" s="28">
        <v>218</v>
      </c>
      <c r="J26" s="28">
        <v>252</v>
      </c>
      <c r="K26" s="28">
        <v>116</v>
      </c>
      <c r="L26" s="28">
        <v>513</v>
      </c>
      <c r="M26" s="28">
        <v>108</v>
      </c>
    </row>
    <row r="27" spans="2:13" ht="15.75" customHeight="1" x14ac:dyDescent="0.15">
      <c r="B27" s="118"/>
      <c r="C27" s="113"/>
      <c r="D27" s="18">
        <v>100</v>
      </c>
      <c r="E27" s="8">
        <v>1.5</v>
      </c>
      <c r="F27" s="11">
        <v>2.7</v>
      </c>
      <c r="G27" s="11">
        <v>36</v>
      </c>
      <c r="H27" s="11">
        <v>18.2</v>
      </c>
      <c r="I27" s="11">
        <v>12.7</v>
      </c>
      <c r="J27" s="11">
        <v>14.7</v>
      </c>
      <c r="K27" s="11">
        <v>6.7</v>
      </c>
      <c r="L27" s="11">
        <v>29.8</v>
      </c>
      <c r="M27" s="11">
        <v>6.3</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M9">
    <cfRule type="top10" dxfId="2012" priority="393" rank="1"/>
  </conditionalFormatting>
  <conditionalFormatting sqref="E11:M11">
    <cfRule type="top10" dxfId="2011" priority="394" rank="1"/>
  </conditionalFormatting>
  <conditionalFormatting sqref="E13:M13">
    <cfRule type="top10" dxfId="2010" priority="395" rank="1"/>
  </conditionalFormatting>
  <conditionalFormatting sqref="E15:M15">
    <cfRule type="top10" dxfId="2009" priority="396" rank="1"/>
  </conditionalFormatting>
  <conditionalFormatting sqref="E17:M17">
    <cfRule type="top10" dxfId="2008" priority="397" rank="1"/>
  </conditionalFormatting>
  <conditionalFormatting sqref="E19:M19">
    <cfRule type="top10" dxfId="2007" priority="398" rank="1"/>
  </conditionalFormatting>
  <conditionalFormatting sqref="E21:M21">
    <cfRule type="top10" dxfId="2006" priority="399" rank="1"/>
  </conditionalFormatting>
  <conditionalFormatting sqref="E23:M23">
    <cfRule type="top10" dxfId="2005" priority="400" rank="1"/>
  </conditionalFormatting>
  <conditionalFormatting sqref="E25:M25">
    <cfRule type="top10" dxfId="2004" priority="401" rank="1"/>
  </conditionalFormatting>
  <conditionalFormatting sqref="E27:M27">
    <cfRule type="top10" dxfId="2003" priority="402" rank="1"/>
  </conditionalFormatting>
  <pageMargins left="0.7" right="0.7" top="0.75" bottom="0.75" header="0.3" footer="0.3"/>
  <pageSetup paperSize="9" orientation="landscape" r:id="rId1"/>
  <headerFoot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2" ht="15.75" customHeight="1" x14ac:dyDescent="0.15">
      <c r="B2" s="1" t="s">
        <v>49</v>
      </c>
    </row>
    <row r="3" spans="2:22" ht="15.75" customHeight="1" x14ac:dyDescent="0.15">
      <c r="B3" s="1" t="s">
        <v>424</v>
      </c>
    </row>
    <row r="4" spans="2:22" ht="15.75" customHeight="1" x14ac:dyDescent="0.15">
      <c r="B4" s="1" t="s">
        <v>452</v>
      </c>
      <c r="C4" s="74"/>
    </row>
    <row r="5" spans="2:22" ht="15.75" customHeight="1" x14ac:dyDescent="0.15">
      <c r="B5" s="1" t="s">
        <v>426</v>
      </c>
    </row>
    <row r="6" spans="2:22" ht="4.5" customHeight="1" x14ac:dyDescent="0.15">
      <c r="B6" s="12"/>
      <c r="C6" s="14"/>
      <c r="D6" s="15"/>
      <c r="E6" s="6"/>
      <c r="F6" s="13"/>
      <c r="G6" s="13"/>
      <c r="H6" s="13"/>
      <c r="I6" s="13"/>
      <c r="J6" s="13"/>
      <c r="K6" s="13"/>
      <c r="L6" s="13"/>
      <c r="M6" s="13"/>
    </row>
    <row r="7" spans="2:22" s="2" customFormat="1" ht="118.5" customHeight="1" thickBot="1" x14ac:dyDescent="0.2">
      <c r="B7" s="9"/>
      <c r="C7" s="5" t="s">
        <v>427</v>
      </c>
      <c r="D7" s="19" t="s">
        <v>52</v>
      </c>
      <c r="E7" s="22" t="s">
        <v>319</v>
      </c>
      <c r="F7" s="23" t="s">
        <v>575</v>
      </c>
      <c r="G7" s="23" t="s">
        <v>321</v>
      </c>
      <c r="H7" s="23" t="s">
        <v>322</v>
      </c>
      <c r="I7" s="23" t="s">
        <v>323</v>
      </c>
      <c r="J7" s="23" t="s">
        <v>324</v>
      </c>
      <c r="K7" s="23" t="s">
        <v>44</v>
      </c>
      <c r="L7" s="23" t="s">
        <v>10</v>
      </c>
      <c r="M7" s="23" t="s">
        <v>53</v>
      </c>
      <c r="N7" s="76"/>
      <c r="O7" s="76"/>
      <c r="P7" s="76"/>
      <c r="Q7" s="76"/>
      <c r="R7" s="76"/>
      <c r="S7" s="76"/>
      <c r="T7" s="76"/>
      <c r="U7" s="76"/>
      <c r="V7" s="76"/>
    </row>
    <row r="8" spans="2:22" ht="15.75" customHeight="1" thickTop="1" x14ac:dyDescent="0.15">
      <c r="B8" s="108" t="s">
        <v>428</v>
      </c>
      <c r="C8" s="119"/>
      <c r="D8" s="16">
        <v>5666</v>
      </c>
      <c r="E8" s="27">
        <v>65</v>
      </c>
      <c r="F8" s="28">
        <v>150</v>
      </c>
      <c r="G8" s="28">
        <v>3361</v>
      </c>
      <c r="H8" s="28">
        <v>1239</v>
      </c>
      <c r="I8" s="28">
        <v>297</v>
      </c>
      <c r="J8" s="28">
        <v>284</v>
      </c>
      <c r="K8" s="28">
        <v>635</v>
      </c>
      <c r="L8" s="28">
        <v>652</v>
      </c>
      <c r="M8" s="29">
        <v>178</v>
      </c>
    </row>
    <row r="9" spans="2:22" ht="15.75" customHeight="1" x14ac:dyDescent="0.15">
      <c r="B9" s="110"/>
      <c r="C9" s="120"/>
      <c r="D9" s="18">
        <v>100</v>
      </c>
      <c r="E9" s="8">
        <v>1.1000000000000001</v>
      </c>
      <c r="F9" s="11">
        <v>2.6</v>
      </c>
      <c r="G9" s="11">
        <v>59.3</v>
      </c>
      <c r="H9" s="11">
        <v>21.9</v>
      </c>
      <c r="I9" s="11">
        <v>5.2</v>
      </c>
      <c r="J9" s="11">
        <v>5</v>
      </c>
      <c r="K9" s="11">
        <v>11.2</v>
      </c>
      <c r="L9" s="11">
        <v>11.5</v>
      </c>
      <c r="M9" s="36">
        <v>3.1</v>
      </c>
    </row>
    <row r="10" spans="2:22" ht="15.75" customHeight="1" x14ac:dyDescent="0.15">
      <c r="B10" s="117" t="s">
        <v>429</v>
      </c>
      <c r="C10" s="121" t="s">
        <v>2</v>
      </c>
      <c r="D10" s="16">
        <v>1156</v>
      </c>
      <c r="E10" s="27">
        <v>20</v>
      </c>
      <c r="F10" s="28">
        <v>14</v>
      </c>
      <c r="G10" s="28">
        <v>515</v>
      </c>
      <c r="H10" s="28">
        <v>258</v>
      </c>
      <c r="I10" s="28">
        <v>44</v>
      </c>
      <c r="J10" s="28">
        <v>38</v>
      </c>
      <c r="K10" s="28">
        <v>168</v>
      </c>
      <c r="L10" s="28">
        <v>238</v>
      </c>
      <c r="M10" s="10">
        <v>35</v>
      </c>
    </row>
    <row r="11" spans="2:22" ht="15.75" customHeight="1" x14ac:dyDescent="0.15">
      <c r="B11" s="116"/>
      <c r="C11" s="114"/>
      <c r="D11" s="33">
        <v>100</v>
      </c>
      <c r="E11" s="34">
        <v>1.7</v>
      </c>
      <c r="F11" s="35">
        <v>1.2</v>
      </c>
      <c r="G11" s="35">
        <v>44.6</v>
      </c>
      <c r="H11" s="35">
        <v>22.3</v>
      </c>
      <c r="I11" s="35">
        <v>3.8</v>
      </c>
      <c r="J11" s="35">
        <v>3.3</v>
      </c>
      <c r="K11" s="35">
        <v>14.5</v>
      </c>
      <c r="L11" s="35">
        <v>20.6</v>
      </c>
      <c r="M11" s="35">
        <v>3</v>
      </c>
    </row>
    <row r="12" spans="2:22" ht="15.75" customHeight="1" x14ac:dyDescent="0.15">
      <c r="B12" s="116"/>
      <c r="C12" s="112" t="s">
        <v>3</v>
      </c>
      <c r="D12" s="16">
        <v>4467</v>
      </c>
      <c r="E12" s="27">
        <v>45</v>
      </c>
      <c r="F12" s="28">
        <v>135</v>
      </c>
      <c r="G12" s="28">
        <v>2816</v>
      </c>
      <c r="H12" s="28">
        <v>967</v>
      </c>
      <c r="I12" s="28">
        <v>250</v>
      </c>
      <c r="J12" s="28">
        <v>244</v>
      </c>
      <c r="K12" s="28">
        <v>465</v>
      </c>
      <c r="L12" s="28">
        <v>411</v>
      </c>
      <c r="M12" s="28">
        <v>141</v>
      </c>
    </row>
    <row r="13" spans="2:22" ht="15.75" customHeight="1" x14ac:dyDescent="0.15">
      <c r="B13" s="118"/>
      <c r="C13" s="113"/>
      <c r="D13" s="18">
        <v>100</v>
      </c>
      <c r="E13" s="8">
        <v>1</v>
      </c>
      <c r="F13" s="11">
        <v>3</v>
      </c>
      <c r="G13" s="11">
        <v>63</v>
      </c>
      <c r="H13" s="11">
        <v>21.6</v>
      </c>
      <c r="I13" s="11">
        <v>5.6</v>
      </c>
      <c r="J13" s="11">
        <v>5.5</v>
      </c>
      <c r="K13" s="11">
        <v>10.4</v>
      </c>
      <c r="L13" s="11">
        <v>9.1999999999999993</v>
      </c>
      <c r="M13" s="36">
        <v>3.2</v>
      </c>
    </row>
    <row r="14" spans="2:22" ht="15.75" customHeight="1" x14ac:dyDescent="0.15">
      <c r="B14" s="117" t="s">
        <v>4</v>
      </c>
      <c r="C14" s="121" t="s">
        <v>430</v>
      </c>
      <c r="D14" s="16">
        <v>60</v>
      </c>
      <c r="E14" s="27">
        <v>0</v>
      </c>
      <c r="F14" s="28">
        <v>0</v>
      </c>
      <c r="G14" s="28">
        <v>15</v>
      </c>
      <c r="H14" s="28">
        <v>23</v>
      </c>
      <c r="I14" s="28">
        <v>2</v>
      </c>
      <c r="J14" s="28">
        <v>6</v>
      </c>
      <c r="K14" s="28">
        <v>8</v>
      </c>
      <c r="L14" s="28">
        <v>14</v>
      </c>
      <c r="M14" s="10">
        <v>2</v>
      </c>
    </row>
    <row r="15" spans="2:22" ht="15.75" customHeight="1" x14ac:dyDescent="0.15">
      <c r="B15" s="116"/>
      <c r="C15" s="114"/>
      <c r="D15" s="33">
        <v>100</v>
      </c>
      <c r="E15" s="34">
        <v>0</v>
      </c>
      <c r="F15" s="35">
        <v>0</v>
      </c>
      <c r="G15" s="35">
        <v>25</v>
      </c>
      <c r="H15" s="35">
        <v>38.299999999999997</v>
      </c>
      <c r="I15" s="35">
        <v>3.3</v>
      </c>
      <c r="J15" s="35">
        <v>10</v>
      </c>
      <c r="K15" s="35">
        <v>13.3</v>
      </c>
      <c r="L15" s="35">
        <v>23.3</v>
      </c>
      <c r="M15" s="35">
        <v>3.3</v>
      </c>
    </row>
    <row r="16" spans="2:22" ht="15.75" customHeight="1" x14ac:dyDescent="0.15">
      <c r="B16" s="116"/>
      <c r="C16" s="112" t="s">
        <v>431</v>
      </c>
      <c r="D16" s="16">
        <v>177</v>
      </c>
      <c r="E16" s="27">
        <v>3</v>
      </c>
      <c r="F16" s="28">
        <v>0</v>
      </c>
      <c r="G16" s="28">
        <v>33</v>
      </c>
      <c r="H16" s="28">
        <v>58</v>
      </c>
      <c r="I16" s="28">
        <v>6</v>
      </c>
      <c r="J16" s="28">
        <v>18</v>
      </c>
      <c r="K16" s="28">
        <v>32</v>
      </c>
      <c r="L16" s="28">
        <v>46</v>
      </c>
      <c r="M16" s="28">
        <v>8</v>
      </c>
    </row>
    <row r="17" spans="2:13" ht="15.75" customHeight="1" x14ac:dyDescent="0.15">
      <c r="B17" s="116"/>
      <c r="C17" s="114"/>
      <c r="D17" s="33">
        <v>100</v>
      </c>
      <c r="E17" s="34">
        <v>1.7</v>
      </c>
      <c r="F17" s="35">
        <v>0</v>
      </c>
      <c r="G17" s="35">
        <v>18.600000000000001</v>
      </c>
      <c r="H17" s="35">
        <v>32.799999999999997</v>
      </c>
      <c r="I17" s="35">
        <v>3.4</v>
      </c>
      <c r="J17" s="35">
        <v>10.199999999999999</v>
      </c>
      <c r="K17" s="35">
        <v>18.100000000000001</v>
      </c>
      <c r="L17" s="35">
        <v>26</v>
      </c>
      <c r="M17" s="35">
        <v>4.5</v>
      </c>
    </row>
    <row r="18" spans="2:13" ht="15.75" customHeight="1" x14ac:dyDescent="0.15">
      <c r="B18" s="116"/>
      <c r="C18" s="112" t="s">
        <v>432</v>
      </c>
      <c r="D18" s="16">
        <v>239</v>
      </c>
      <c r="E18" s="27">
        <v>1</v>
      </c>
      <c r="F18" s="28">
        <v>2</v>
      </c>
      <c r="G18" s="28">
        <v>67</v>
      </c>
      <c r="H18" s="28">
        <v>72</v>
      </c>
      <c r="I18" s="28">
        <v>7</v>
      </c>
      <c r="J18" s="28">
        <v>23</v>
      </c>
      <c r="K18" s="28">
        <v>31</v>
      </c>
      <c r="L18" s="28">
        <v>62</v>
      </c>
      <c r="M18" s="28">
        <v>6</v>
      </c>
    </row>
    <row r="19" spans="2:13" ht="15.75" customHeight="1" x14ac:dyDescent="0.15">
      <c r="B19" s="116"/>
      <c r="C19" s="114"/>
      <c r="D19" s="33">
        <v>100</v>
      </c>
      <c r="E19" s="34">
        <v>0.4</v>
      </c>
      <c r="F19" s="35">
        <v>0.8</v>
      </c>
      <c r="G19" s="35">
        <v>28</v>
      </c>
      <c r="H19" s="35">
        <v>30.1</v>
      </c>
      <c r="I19" s="35">
        <v>2.9</v>
      </c>
      <c r="J19" s="35">
        <v>9.6</v>
      </c>
      <c r="K19" s="35">
        <v>13</v>
      </c>
      <c r="L19" s="35">
        <v>25.9</v>
      </c>
      <c r="M19" s="35">
        <v>2.5</v>
      </c>
    </row>
    <row r="20" spans="2:13" ht="15.75" customHeight="1" x14ac:dyDescent="0.15">
      <c r="B20" s="116"/>
      <c r="C20" s="112" t="s">
        <v>433</v>
      </c>
      <c r="D20" s="16">
        <v>438</v>
      </c>
      <c r="E20" s="27">
        <v>6</v>
      </c>
      <c r="F20" s="28">
        <v>3</v>
      </c>
      <c r="G20" s="28">
        <v>176</v>
      </c>
      <c r="H20" s="28">
        <v>106</v>
      </c>
      <c r="I20" s="28">
        <v>22</v>
      </c>
      <c r="J20" s="28">
        <v>41</v>
      </c>
      <c r="K20" s="28">
        <v>67</v>
      </c>
      <c r="L20" s="28">
        <v>88</v>
      </c>
      <c r="M20" s="28">
        <v>18</v>
      </c>
    </row>
    <row r="21" spans="2:13" ht="15.75" customHeight="1" x14ac:dyDescent="0.15">
      <c r="B21" s="116"/>
      <c r="C21" s="114"/>
      <c r="D21" s="33">
        <v>100</v>
      </c>
      <c r="E21" s="34">
        <v>1.4</v>
      </c>
      <c r="F21" s="35">
        <v>0.7</v>
      </c>
      <c r="G21" s="35">
        <v>40.200000000000003</v>
      </c>
      <c r="H21" s="35">
        <v>24.2</v>
      </c>
      <c r="I21" s="35">
        <v>5</v>
      </c>
      <c r="J21" s="35">
        <v>9.4</v>
      </c>
      <c r="K21" s="35">
        <v>15.3</v>
      </c>
      <c r="L21" s="35">
        <v>20.100000000000001</v>
      </c>
      <c r="M21" s="35">
        <v>4.0999999999999996</v>
      </c>
    </row>
    <row r="22" spans="2:13" ht="15.75" customHeight="1" x14ac:dyDescent="0.15">
      <c r="B22" s="116"/>
      <c r="C22" s="112" t="s">
        <v>434</v>
      </c>
      <c r="D22" s="16">
        <v>1054</v>
      </c>
      <c r="E22" s="27">
        <v>15</v>
      </c>
      <c r="F22" s="28">
        <v>15</v>
      </c>
      <c r="G22" s="28">
        <v>630</v>
      </c>
      <c r="H22" s="28">
        <v>221</v>
      </c>
      <c r="I22" s="28">
        <v>56</v>
      </c>
      <c r="J22" s="28">
        <v>79</v>
      </c>
      <c r="K22" s="28">
        <v>92</v>
      </c>
      <c r="L22" s="28">
        <v>143</v>
      </c>
      <c r="M22" s="28">
        <v>37</v>
      </c>
    </row>
    <row r="23" spans="2:13" ht="15.75" customHeight="1" x14ac:dyDescent="0.15">
      <c r="B23" s="116"/>
      <c r="C23" s="114"/>
      <c r="D23" s="33">
        <v>100</v>
      </c>
      <c r="E23" s="34">
        <v>1.4</v>
      </c>
      <c r="F23" s="35">
        <v>1.4</v>
      </c>
      <c r="G23" s="35">
        <v>59.8</v>
      </c>
      <c r="H23" s="35">
        <v>21</v>
      </c>
      <c r="I23" s="35">
        <v>5.3</v>
      </c>
      <c r="J23" s="35">
        <v>7.5</v>
      </c>
      <c r="K23" s="35">
        <v>8.6999999999999993</v>
      </c>
      <c r="L23" s="35">
        <v>13.6</v>
      </c>
      <c r="M23" s="35">
        <v>3.5</v>
      </c>
    </row>
    <row r="24" spans="2:13" ht="15.75" customHeight="1" x14ac:dyDescent="0.15">
      <c r="B24" s="116"/>
      <c r="C24" s="112" t="s">
        <v>435</v>
      </c>
      <c r="D24" s="16">
        <v>1854</v>
      </c>
      <c r="E24" s="27">
        <v>16</v>
      </c>
      <c r="F24" s="28">
        <v>43</v>
      </c>
      <c r="G24" s="28">
        <v>1221</v>
      </c>
      <c r="H24" s="28">
        <v>385</v>
      </c>
      <c r="I24" s="28">
        <v>113</v>
      </c>
      <c r="J24" s="28">
        <v>65</v>
      </c>
      <c r="K24" s="28">
        <v>179</v>
      </c>
      <c r="L24" s="28">
        <v>179</v>
      </c>
      <c r="M24" s="28">
        <v>46</v>
      </c>
    </row>
    <row r="25" spans="2:13" ht="15.75" customHeight="1" x14ac:dyDescent="0.15">
      <c r="B25" s="116"/>
      <c r="C25" s="114"/>
      <c r="D25" s="33">
        <v>100</v>
      </c>
      <c r="E25" s="34">
        <v>0.9</v>
      </c>
      <c r="F25" s="35">
        <v>2.2999999999999998</v>
      </c>
      <c r="G25" s="35">
        <v>65.900000000000006</v>
      </c>
      <c r="H25" s="35">
        <v>20.8</v>
      </c>
      <c r="I25" s="35">
        <v>6.1</v>
      </c>
      <c r="J25" s="35">
        <v>3.5</v>
      </c>
      <c r="K25" s="35">
        <v>9.6999999999999993</v>
      </c>
      <c r="L25" s="35">
        <v>9.6999999999999993</v>
      </c>
      <c r="M25" s="35">
        <v>2.5</v>
      </c>
    </row>
    <row r="26" spans="2:13" ht="15.75" customHeight="1" x14ac:dyDescent="0.15">
      <c r="B26" s="116"/>
      <c r="C26" s="112" t="s">
        <v>436</v>
      </c>
      <c r="D26" s="16">
        <v>1719</v>
      </c>
      <c r="E26" s="27">
        <v>23</v>
      </c>
      <c r="F26" s="28">
        <v>85</v>
      </c>
      <c r="G26" s="28">
        <v>1139</v>
      </c>
      <c r="H26" s="28">
        <v>343</v>
      </c>
      <c r="I26" s="28">
        <v>86</v>
      </c>
      <c r="J26" s="28">
        <v>48</v>
      </c>
      <c r="K26" s="28">
        <v>216</v>
      </c>
      <c r="L26" s="28">
        <v>105</v>
      </c>
      <c r="M26" s="28">
        <v>57</v>
      </c>
    </row>
    <row r="27" spans="2:13" ht="15.75" customHeight="1" x14ac:dyDescent="0.15">
      <c r="B27" s="118"/>
      <c r="C27" s="113"/>
      <c r="D27" s="18">
        <v>100</v>
      </c>
      <c r="E27" s="8">
        <v>1.3</v>
      </c>
      <c r="F27" s="11">
        <v>4.9000000000000004</v>
      </c>
      <c r="G27" s="11">
        <v>66.3</v>
      </c>
      <c r="H27" s="11">
        <v>20</v>
      </c>
      <c r="I27" s="11">
        <v>5</v>
      </c>
      <c r="J27" s="11">
        <v>2.8</v>
      </c>
      <c r="K27" s="11">
        <v>12.6</v>
      </c>
      <c r="L27" s="11">
        <v>6.1</v>
      </c>
      <c r="M27" s="11">
        <v>3.3</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M9">
    <cfRule type="top10" dxfId="2002" priority="403" rank="1"/>
  </conditionalFormatting>
  <conditionalFormatting sqref="E11:M11">
    <cfRule type="top10" dxfId="2001" priority="404" rank="1"/>
  </conditionalFormatting>
  <conditionalFormatting sqref="E13:M13">
    <cfRule type="top10" dxfId="2000" priority="405" rank="1"/>
  </conditionalFormatting>
  <conditionalFormatting sqref="E15:M15">
    <cfRule type="top10" dxfId="1999" priority="406" rank="1"/>
  </conditionalFormatting>
  <conditionalFormatting sqref="E17:M17">
    <cfRule type="top10" dxfId="1998" priority="407" rank="1"/>
  </conditionalFormatting>
  <conditionalFormatting sqref="E19:M19">
    <cfRule type="top10" dxfId="1997" priority="408" rank="1"/>
  </conditionalFormatting>
  <conditionalFormatting sqref="E21:M21">
    <cfRule type="top10" dxfId="1996" priority="409" rank="1"/>
  </conditionalFormatting>
  <conditionalFormatting sqref="E23:M23">
    <cfRule type="top10" dxfId="1995" priority="410" rank="1"/>
  </conditionalFormatting>
  <conditionalFormatting sqref="E25:M25">
    <cfRule type="top10" dxfId="1994" priority="411" rank="1"/>
  </conditionalFormatting>
  <conditionalFormatting sqref="E27:M27">
    <cfRule type="top10" dxfId="1993" priority="412" rank="1"/>
  </conditionalFormatting>
  <pageMargins left="0.7" right="0.7" top="0.75" bottom="0.75" header="0.3" footer="0.3"/>
  <pageSetup paperSize="9" orientation="landscape" r:id="rId1"/>
  <headerFoot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2" ht="15.75" customHeight="1" x14ac:dyDescent="0.15">
      <c r="B2" s="1" t="s">
        <v>49</v>
      </c>
    </row>
    <row r="3" spans="2:22" ht="15.75" customHeight="1" x14ac:dyDescent="0.15">
      <c r="B3" s="1" t="s">
        <v>424</v>
      </c>
    </row>
    <row r="4" spans="2:22" ht="15.75" customHeight="1" x14ac:dyDescent="0.15">
      <c r="B4" s="1" t="s">
        <v>462</v>
      </c>
      <c r="C4" s="74"/>
    </row>
    <row r="5" spans="2:22" ht="15.75" customHeight="1" x14ac:dyDescent="0.15">
      <c r="B5" s="1" t="s">
        <v>426</v>
      </c>
    </row>
    <row r="6" spans="2:22" ht="4.5" customHeight="1" x14ac:dyDescent="0.15">
      <c r="B6" s="12"/>
      <c r="C6" s="14"/>
      <c r="D6" s="15"/>
      <c r="E6" s="6"/>
      <c r="F6" s="13"/>
      <c r="G6" s="13"/>
      <c r="H6" s="13"/>
      <c r="I6" s="13"/>
      <c r="J6" s="13"/>
      <c r="K6" s="13"/>
      <c r="L6" s="13"/>
      <c r="M6" s="13"/>
    </row>
    <row r="7" spans="2:22" s="2" customFormat="1" ht="118.5" customHeight="1" thickBot="1" x14ac:dyDescent="0.2">
      <c r="B7" s="9"/>
      <c r="C7" s="5" t="s">
        <v>427</v>
      </c>
      <c r="D7" s="19" t="s">
        <v>52</v>
      </c>
      <c r="E7" s="22" t="s">
        <v>319</v>
      </c>
      <c r="F7" s="23" t="s">
        <v>576</v>
      </c>
      <c r="G7" s="23" t="s">
        <v>321</v>
      </c>
      <c r="H7" s="23" t="s">
        <v>322</v>
      </c>
      <c r="I7" s="23" t="s">
        <v>323</v>
      </c>
      <c r="J7" s="23" t="s">
        <v>324</v>
      </c>
      <c r="K7" s="23" t="s">
        <v>44</v>
      </c>
      <c r="L7" s="23" t="s">
        <v>10</v>
      </c>
      <c r="M7" s="23" t="s">
        <v>53</v>
      </c>
      <c r="N7" s="76"/>
      <c r="O7" s="76"/>
      <c r="P7" s="76"/>
      <c r="Q7" s="76"/>
      <c r="R7" s="76"/>
      <c r="S7" s="76"/>
      <c r="T7" s="76"/>
      <c r="U7" s="76"/>
      <c r="V7" s="76"/>
    </row>
    <row r="8" spans="2:22" ht="15.75" customHeight="1" thickTop="1" x14ac:dyDescent="0.15">
      <c r="B8" s="108" t="s">
        <v>428</v>
      </c>
      <c r="C8" s="119"/>
      <c r="D8" s="16">
        <v>5666</v>
      </c>
      <c r="E8" s="27">
        <v>65</v>
      </c>
      <c r="F8" s="28">
        <v>55</v>
      </c>
      <c r="G8" s="28">
        <v>598</v>
      </c>
      <c r="H8" s="28">
        <v>419</v>
      </c>
      <c r="I8" s="28">
        <v>127</v>
      </c>
      <c r="J8" s="28">
        <v>154</v>
      </c>
      <c r="K8" s="28">
        <v>648</v>
      </c>
      <c r="L8" s="28">
        <v>3401</v>
      </c>
      <c r="M8" s="29">
        <v>564</v>
      </c>
    </row>
    <row r="9" spans="2:22" ht="15.75" customHeight="1" x14ac:dyDescent="0.15">
      <c r="B9" s="110"/>
      <c r="C9" s="120"/>
      <c r="D9" s="18">
        <v>100</v>
      </c>
      <c r="E9" s="8">
        <v>1.1000000000000001</v>
      </c>
      <c r="F9" s="11">
        <v>1</v>
      </c>
      <c r="G9" s="11">
        <v>10.6</v>
      </c>
      <c r="H9" s="11">
        <v>7.4</v>
      </c>
      <c r="I9" s="11">
        <v>2.2000000000000002</v>
      </c>
      <c r="J9" s="11">
        <v>2.7</v>
      </c>
      <c r="K9" s="11">
        <v>11.4</v>
      </c>
      <c r="L9" s="11">
        <v>60</v>
      </c>
      <c r="M9" s="36">
        <v>10</v>
      </c>
    </row>
    <row r="10" spans="2:22" ht="15.75" customHeight="1" x14ac:dyDescent="0.15">
      <c r="B10" s="117" t="s">
        <v>429</v>
      </c>
      <c r="C10" s="121" t="s">
        <v>2</v>
      </c>
      <c r="D10" s="16">
        <v>1156</v>
      </c>
      <c r="E10" s="27">
        <v>25</v>
      </c>
      <c r="F10" s="28">
        <v>11</v>
      </c>
      <c r="G10" s="28">
        <v>102</v>
      </c>
      <c r="H10" s="28">
        <v>73</v>
      </c>
      <c r="I10" s="28">
        <v>19</v>
      </c>
      <c r="J10" s="28">
        <v>29</v>
      </c>
      <c r="K10" s="28">
        <v>109</v>
      </c>
      <c r="L10" s="28">
        <v>752</v>
      </c>
      <c r="M10" s="10">
        <v>93</v>
      </c>
    </row>
    <row r="11" spans="2:22" ht="15.75" customHeight="1" x14ac:dyDescent="0.15">
      <c r="B11" s="116"/>
      <c r="C11" s="114"/>
      <c r="D11" s="33">
        <v>100</v>
      </c>
      <c r="E11" s="34">
        <v>2.2000000000000002</v>
      </c>
      <c r="F11" s="35">
        <v>1</v>
      </c>
      <c r="G11" s="35">
        <v>8.8000000000000007</v>
      </c>
      <c r="H11" s="35">
        <v>6.3</v>
      </c>
      <c r="I11" s="35">
        <v>1.6</v>
      </c>
      <c r="J11" s="35">
        <v>2.5</v>
      </c>
      <c r="K11" s="35">
        <v>9.4</v>
      </c>
      <c r="L11" s="35">
        <v>65.099999999999994</v>
      </c>
      <c r="M11" s="35">
        <v>8</v>
      </c>
    </row>
    <row r="12" spans="2:22" ht="15.75" customHeight="1" x14ac:dyDescent="0.15">
      <c r="B12" s="116"/>
      <c r="C12" s="112" t="s">
        <v>3</v>
      </c>
      <c r="D12" s="16">
        <v>4467</v>
      </c>
      <c r="E12" s="27">
        <v>40</v>
      </c>
      <c r="F12" s="28">
        <v>44</v>
      </c>
      <c r="G12" s="28">
        <v>490</v>
      </c>
      <c r="H12" s="28">
        <v>344</v>
      </c>
      <c r="I12" s="28">
        <v>107</v>
      </c>
      <c r="J12" s="28">
        <v>124</v>
      </c>
      <c r="K12" s="28">
        <v>538</v>
      </c>
      <c r="L12" s="28">
        <v>2621</v>
      </c>
      <c r="M12" s="28">
        <v>464</v>
      </c>
    </row>
    <row r="13" spans="2:22" ht="15.75" customHeight="1" x14ac:dyDescent="0.15">
      <c r="B13" s="118"/>
      <c r="C13" s="113"/>
      <c r="D13" s="18">
        <v>100</v>
      </c>
      <c r="E13" s="8">
        <v>0.9</v>
      </c>
      <c r="F13" s="11">
        <v>1</v>
      </c>
      <c r="G13" s="11">
        <v>11</v>
      </c>
      <c r="H13" s="11">
        <v>7.7</v>
      </c>
      <c r="I13" s="11">
        <v>2.4</v>
      </c>
      <c r="J13" s="11">
        <v>2.8</v>
      </c>
      <c r="K13" s="11">
        <v>12</v>
      </c>
      <c r="L13" s="11">
        <v>58.7</v>
      </c>
      <c r="M13" s="36">
        <v>10.4</v>
      </c>
    </row>
    <row r="14" spans="2:22" ht="15.75" customHeight="1" x14ac:dyDescent="0.15">
      <c r="B14" s="117" t="s">
        <v>4</v>
      </c>
      <c r="C14" s="121" t="s">
        <v>430</v>
      </c>
      <c r="D14" s="16">
        <v>60</v>
      </c>
      <c r="E14" s="27">
        <v>0</v>
      </c>
      <c r="F14" s="28">
        <v>0</v>
      </c>
      <c r="G14" s="28">
        <v>3</v>
      </c>
      <c r="H14" s="28">
        <v>8</v>
      </c>
      <c r="I14" s="28">
        <v>3</v>
      </c>
      <c r="J14" s="28">
        <v>3</v>
      </c>
      <c r="K14" s="28">
        <v>4</v>
      </c>
      <c r="L14" s="28">
        <v>37</v>
      </c>
      <c r="M14" s="10">
        <v>4</v>
      </c>
    </row>
    <row r="15" spans="2:22" ht="15.75" customHeight="1" x14ac:dyDescent="0.15">
      <c r="B15" s="116"/>
      <c r="C15" s="114"/>
      <c r="D15" s="33">
        <v>100</v>
      </c>
      <c r="E15" s="34">
        <v>0</v>
      </c>
      <c r="F15" s="35">
        <v>0</v>
      </c>
      <c r="G15" s="35">
        <v>5</v>
      </c>
      <c r="H15" s="35">
        <v>13.3</v>
      </c>
      <c r="I15" s="35">
        <v>5</v>
      </c>
      <c r="J15" s="35">
        <v>5</v>
      </c>
      <c r="K15" s="35">
        <v>6.7</v>
      </c>
      <c r="L15" s="35">
        <v>61.7</v>
      </c>
      <c r="M15" s="35">
        <v>6.7</v>
      </c>
    </row>
    <row r="16" spans="2:22" ht="15.75" customHeight="1" x14ac:dyDescent="0.15">
      <c r="B16" s="116"/>
      <c r="C16" s="112" t="s">
        <v>431</v>
      </c>
      <c r="D16" s="16">
        <v>177</v>
      </c>
      <c r="E16" s="27">
        <v>0</v>
      </c>
      <c r="F16" s="28">
        <v>0</v>
      </c>
      <c r="G16" s="28">
        <v>9</v>
      </c>
      <c r="H16" s="28">
        <v>18</v>
      </c>
      <c r="I16" s="28">
        <v>2</v>
      </c>
      <c r="J16" s="28">
        <v>13</v>
      </c>
      <c r="K16" s="28">
        <v>25</v>
      </c>
      <c r="L16" s="28">
        <v>106</v>
      </c>
      <c r="M16" s="28">
        <v>15</v>
      </c>
    </row>
    <row r="17" spans="2:13" ht="15.75" customHeight="1" x14ac:dyDescent="0.15">
      <c r="B17" s="116"/>
      <c r="C17" s="114"/>
      <c r="D17" s="33">
        <v>100</v>
      </c>
      <c r="E17" s="34">
        <v>0</v>
      </c>
      <c r="F17" s="35">
        <v>0</v>
      </c>
      <c r="G17" s="35">
        <v>5.0999999999999996</v>
      </c>
      <c r="H17" s="35">
        <v>10.199999999999999</v>
      </c>
      <c r="I17" s="35">
        <v>1.1000000000000001</v>
      </c>
      <c r="J17" s="35">
        <v>7.3</v>
      </c>
      <c r="K17" s="35">
        <v>14.1</v>
      </c>
      <c r="L17" s="35">
        <v>59.9</v>
      </c>
      <c r="M17" s="35">
        <v>8.5</v>
      </c>
    </row>
    <row r="18" spans="2:13" ht="15.75" customHeight="1" x14ac:dyDescent="0.15">
      <c r="B18" s="116"/>
      <c r="C18" s="112" t="s">
        <v>432</v>
      </c>
      <c r="D18" s="16">
        <v>239</v>
      </c>
      <c r="E18" s="27">
        <v>1</v>
      </c>
      <c r="F18" s="28">
        <v>2</v>
      </c>
      <c r="G18" s="28">
        <v>26</v>
      </c>
      <c r="H18" s="28">
        <v>27</v>
      </c>
      <c r="I18" s="28">
        <v>4</v>
      </c>
      <c r="J18" s="28">
        <v>11</v>
      </c>
      <c r="K18" s="28">
        <v>19</v>
      </c>
      <c r="L18" s="28">
        <v>147</v>
      </c>
      <c r="M18" s="28">
        <v>19</v>
      </c>
    </row>
    <row r="19" spans="2:13" ht="15.75" customHeight="1" x14ac:dyDescent="0.15">
      <c r="B19" s="116"/>
      <c r="C19" s="114"/>
      <c r="D19" s="33">
        <v>100</v>
      </c>
      <c r="E19" s="34">
        <v>0.4</v>
      </c>
      <c r="F19" s="35">
        <v>0.8</v>
      </c>
      <c r="G19" s="35">
        <v>10.9</v>
      </c>
      <c r="H19" s="35">
        <v>11.3</v>
      </c>
      <c r="I19" s="35">
        <v>1.7</v>
      </c>
      <c r="J19" s="35">
        <v>4.5999999999999996</v>
      </c>
      <c r="K19" s="35">
        <v>7.9</v>
      </c>
      <c r="L19" s="35">
        <v>61.5</v>
      </c>
      <c r="M19" s="35">
        <v>7.9</v>
      </c>
    </row>
    <row r="20" spans="2:13" ht="15.75" customHeight="1" x14ac:dyDescent="0.15">
      <c r="B20" s="116"/>
      <c r="C20" s="112" t="s">
        <v>433</v>
      </c>
      <c r="D20" s="16">
        <v>438</v>
      </c>
      <c r="E20" s="27">
        <v>8</v>
      </c>
      <c r="F20" s="28">
        <v>3</v>
      </c>
      <c r="G20" s="28">
        <v>38</v>
      </c>
      <c r="H20" s="28">
        <v>45</v>
      </c>
      <c r="I20" s="28">
        <v>19</v>
      </c>
      <c r="J20" s="28">
        <v>26</v>
      </c>
      <c r="K20" s="28">
        <v>45</v>
      </c>
      <c r="L20" s="28">
        <v>247</v>
      </c>
      <c r="M20" s="28">
        <v>48</v>
      </c>
    </row>
    <row r="21" spans="2:13" ht="15.75" customHeight="1" x14ac:dyDescent="0.15">
      <c r="B21" s="116"/>
      <c r="C21" s="114"/>
      <c r="D21" s="33">
        <v>100</v>
      </c>
      <c r="E21" s="34">
        <v>1.8</v>
      </c>
      <c r="F21" s="35">
        <v>0.7</v>
      </c>
      <c r="G21" s="35">
        <v>8.6999999999999993</v>
      </c>
      <c r="H21" s="35">
        <v>10.3</v>
      </c>
      <c r="I21" s="35">
        <v>4.3</v>
      </c>
      <c r="J21" s="35">
        <v>5.9</v>
      </c>
      <c r="K21" s="35">
        <v>10.3</v>
      </c>
      <c r="L21" s="35">
        <v>56.4</v>
      </c>
      <c r="M21" s="35">
        <v>11</v>
      </c>
    </row>
    <row r="22" spans="2:13" ht="15.75" customHeight="1" x14ac:dyDescent="0.15">
      <c r="B22" s="116"/>
      <c r="C22" s="112" t="s">
        <v>434</v>
      </c>
      <c r="D22" s="16">
        <v>1054</v>
      </c>
      <c r="E22" s="27">
        <v>21</v>
      </c>
      <c r="F22" s="28">
        <v>9</v>
      </c>
      <c r="G22" s="28">
        <v>140</v>
      </c>
      <c r="H22" s="28">
        <v>97</v>
      </c>
      <c r="I22" s="28">
        <v>29</v>
      </c>
      <c r="J22" s="28">
        <v>42</v>
      </c>
      <c r="K22" s="28">
        <v>95</v>
      </c>
      <c r="L22" s="28">
        <v>617</v>
      </c>
      <c r="M22" s="28">
        <v>90</v>
      </c>
    </row>
    <row r="23" spans="2:13" ht="15.75" customHeight="1" x14ac:dyDescent="0.15">
      <c r="B23" s="116"/>
      <c r="C23" s="114"/>
      <c r="D23" s="33">
        <v>100</v>
      </c>
      <c r="E23" s="34">
        <v>2</v>
      </c>
      <c r="F23" s="35">
        <v>0.9</v>
      </c>
      <c r="G23" s="35">
        <v>13.3</v>
      </c>
      <c r="H23" s="35">
        <v>9.1999999999999993</v>
      </c>
      <c r="I23" s="35">
        <v>2.8</v>
      </c>
      <c r="J23" s="35">
        <v>4</v>
      </c>
      <c r="K23" s="35">
        <v>9</v>
      </c>
      <c r="L23" s="35">
        <v>58.5</v>
      </c>
      <c r="M23" s="35">
        <v>8.5</v>
      </c>
    </row>
    <row r="24" spans="2:13" ht="15.75" customHeight="1" x14ac:dyDescent="0.15">
      <c r="B24" s="116"/>
      <c r="C24" s="112" t="s">
        <v>435</v>
      </c>
      <c r="D24" s="16">
        <v>1854</v>
      </c>
      <c r="E24" s="27">
        <v>17</v>
      </c>
      <c r="F24" s="28">
        <v>16</v>
      </c>
      <c r="G24" s="28">
        <v>201</v>
      </c>
      <c r="H24" s="28">
        <v>129</v>
      </c>
      <c r="I24" s="28">
        <v>41</v>
      </c>
      <c r="J24" s="28">
        <v>41</v>
      </c>
      <c r="K24" s="28">
        <v>208</v>
      </c>
      <c r="L24" s="28">
        <v>1116</v>
      </c>
      <c r="M24" s="28">
        <v>197</v>
      </c>
    </row>
    <row r="25" spans="2:13" ht="15.75" customHeight="1" x14ac:dyDescent="0.15">
      <c r="B25" s="116"/>
      <c r="C25" s="114"/>
      <c r="D25" s="33">
        <v>100</v>
      </c>
      <c r="E25" s="34">
        <v>0.9</v>
      </c>
      <c r="F25" s="35">
        <v>0.9</v>
      </c>
      <c r="G25" s="35">
        <v>10.8</v>
      </c>
      <c r="H25" s="35">
        <v>7</v>
      </c>
      <c r="I25" s="35">
        <v>2.2000000000000002</v>
      </c>
      <c r="J25" s="35">
        <v>2.2000000000000002</v>
      </c>
      <c r="K25" s="35">
        <v>11.2</v>
      </c>
      <c r="L25" s="35">
        <v>60.2</v>
      </c>
      <c r="M25" s="35">
        <v>10.6</v>
      </c>
    </row>
    <row r="26" spans="2:13" ht="15.75" customHeight="1" x14ac:dyDescent="0.15">
      <c r="B26" s="116"/>
      <c r="C26" s="112" t="s">
        <v>436</v>
      </c>
      <c r="D26" s="16">
        <v>1719</v>
      </c>
      <c r="E26" s="27">
        <v>17</v>
      </c>
      <c r="F26" s="28">
        <v>24</v>
      </c>
      <c r="G26" s="28">
        <v>168</v>
      </c>
      <c r="H26" s="28">
        <v>87</v>
      </c>
      <c r="I26" s="28">
        <v>27</v>
      </c>
      <c r="J26" s="28">
        <v>14</v>
      </c>
      <c r="K26" s="28">
        <v>243</v>
      </c>
      <c r="L26" s="28">
        <v>1042</v>
      </c>
      <c r="M26" s="28">
        <v>183</v>
      </c>
    </row>
    <row r="27" spans="2:13" ht="15.75" customHeight="1" x14ac:dyDescent="0.15">
      <c r="B27" s="118"/>
      <c r="C27" s="113"/>
      <c r="D27" s="18">
        <v>100</v>
      </c>
      <c r="E27" s="8">
        <v>1</v>
      </c>
      <c r="F27" s="11">
        <v>1.4</v>
      </c>
      <c r="G27" s="11">
        <v>9.8000000000000007</v>
      </c>
      <c r="H27" s="11">
        <v>5.0999999999999996</v>
      </c>
      <c r="I27" s="11">
        <v>1.6</v>
      </c>
      <c r="J27" s="11">
        <v>0.8</v>
      </c>
      <c r="K27" s="11">
        <v>14.1</v>
      </c>
      <c r="L27" s="11">
        <v>60.6</v>
      </c>
      <c r="M27" s="11">
        <v>10.6</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M9">
    <cfRule type="top10" dxfId="1992" priority="413" rank="1"/>
  </conditionalFormatting>
  <conditionalFormatting sqref="E11:M11">
    <cfRule type="top10" dxfId="1991" priority="414" rank="1"/>
  </conditionalFormatting>
  <conditionalFormatting sqref="E13:M13">
    <cfRule type="top10" dxfId="1990" priority="415" rank="1"/>
  </conditionalFormatting>
  <conditionalFormatting sqref="E15:M15">
    <cfRule type="top10" dxfId="1989" priority="416" rank="1"/>
  </conditionalFormatting>
  <conditionalFormatting sqref="E17:M17">
    <cfRule type="top10" dxfId="1988" priority="417" rank="1"/>
  </conditionalFormatting>
  <conditionalFormatting sqref="E19:M19">
    <cfRule type="top10" dxfId="1987" priority="418" rank="1"/>
  </conditionalFormatting>
  <conditionalFormatting sqref="E21:M21">
    <cfRule type="top10" dxfId="1986" priority="419" rank="1"/>
  </conditionalFormatting>
  <conditionalFormatting sqref="E23:M23">
    <cfRule type="top10" dxfId="1985" priority="420" rank="1"/>
  </conditionalFormatting>
  <conditionalFormatting sqref="E25:M25">
    <cfRule type="top10" dxfId="1984" priority="421" rank="1"/>
  </conditionalFormatting>
  <conditionalFormatting sqref="E27:M27">
    <cfRule type="top10" dxfId="1983" priority="422" rank="1"/>
  </conditionalFormatting>
  <pageMargins left="0.7" right="0.7" top="0.75" bottom="0.75" header="0.3" footer="0.3"/>
  <pageSetup paperSize="9" orientation="landscape" r:id="rId1"/>
  <headerFoot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1" ht="15.75" customHeight="1" x14ac:dyDescent="0.15">
      <c r="B2" s="1" t="s">
        <v>49</v>
      </c>
    </row>
    <row r="3" spans="2:21" ht="15.75" customHeight="1" x14ac:dyDescent="0.15">
      <c r="B3" s="1" t="s">
        <v>424</v>
      </c>
    </row>
    <row r="4" spans="2:21" ht="15.75" customHeight="1" x14ac:dyDescent="0.15">
      <c r="B4" s="1" t="s">
        <v>453</v>
      </c>
      <c r="C4" s="74"/>
    </row>
    <row r="5" spans="2:21" ht="15.75" customHeight="1" x14ac:dyDescent="0.15">
      <c r="B5" s="1" t="s">
        <v>426</v>
      </c>
    </row>
    <row r="6" spans="2:21" ht="4.5" customHeight="1" x14ac:dyDescent="0.15">
      <c r="B6" s="12"/>
      <c r="C6" s="14"/>
      <c r="D6" s="15"/>
      <c r="E6" s="6"/>
      <c r="F6" s="13"/>
      <c r="G6" s="13"/>
      <c r="H6" s="13"/>
      <c r="I6" s="13"/>
      <c r="J6" s="13"/>
      <c r="K6" s="13"/>
      <c r="L6" s="13"/>
    </row>
    <row r="7" spans="2:21" s="2" customFormat="1" ht="118.5" customHeight="1" thickBot="1" x14ac:dyDescent="0.2">
      <c r="B7" s="9"/>
      <c r="C7" s="5" t="s">
        <v>427</v>
      </c>
      <c r="D7" s="19" t="s">
        <v>52</v>
      </c>
      <c r="E7" s="22" t="s">
        <v>317</v>
      </c>
      <c r="F7" s="23" t="s">
        <v>440</v>
      </c>
      <c r="G7" s="23" t="s">
        <v>106</v>
      </c>
      <c r="H7" s="23" t="s">
        <v>107</v>
      </c>
      <c r="I7" s="23" t="s">
        <v>318</v>
      </c>
      <c r="J7" s="23" t="s">
        <v>44</v>
      </c>
      <c r="K7" s="23" t="s">
        <v>10</v>
      </c>
      <c r="L7" s="23" t="s">
        <v>53</v>
      </c>
      <c r="M7" s="76"/>
      <c r="N7" s="76"/>
      <c r="O7" s="76"/>
      <c r="P7" s="76"/>
      <c r="Q7" s="76"/>
      <c r="R7" s="76"/>
      <c r="S7" s="76"/>
      <c r="T7" s="76"/>
      <c r="U7" s="76"/>
    </row>
    <row r="8" spans="2:21" ht="15.75" customHeight="1" thickTop="1" x14ac:dyDescent="0.15">
      <c r="B8" s="108" t="s">
        <v>428</v>
      </c>
      <c r="C8" s="119"/>
      <c r="D8" s="16">
        <v>5666</v>
      </c>
      <c r="E8" s="27">
        <v>424</v>
      </c>
      <c r="F8" s="28">
        <v>1046</v>
      </c>
      <c r="G8" s="28">
        <v>3163</v>
      </c>
      <c r="H8" s="28">
        <v>1501</v>
      </c>
      <c r="I8" s="28">
        <v>1145</v>
      </c>
      <c r="J8" s="28">
        <v>561</v>
      </c>
      <c r="K8" s="28">
        <v>727</v>
      </c>
      <c r="L8" s="28">
        <v>435</v>
      </c>
    </row>
    <row r="9" spans="2:21" ht="15.75" customHeight="1" x14ac:dyDescent="0.15">
      <c r="B9" s="110"/>
      <c r="C9" s="120"/>
      <c r="D9" s="18">
        <v>100</v>
      </c>
      <c r="E9" s="8">
        <v>7.5</v>
      </c>
      <c r="F9" s="11">
        <v>18.5</v>
      </c>
      <c r="G9" s="11">
        <v>55.8</v>
      </c>
      <c r="H9" s="11">
        <v>26.5</v>
      </c>
      <c r="I9" s="11">
        <v>20.2</v>
      </c>
      <c r="J9" s="11">
        <v>9.9</v>
      </c>
      <c r="K9" s="11">
        <v>12.8</v>
      </c>
      <c r="L9" s="11">
        <v>7.7</v>
      </c>
    </row>
    <row r="10" spans="2:21" ht="15.75" customHeight="1" x14ac:dyDescent="0.15">
      <c r="B10" s="117" t="s">
        <v>429</v>
      </c>
      <c r="C10" s="121" t="s">
        <v>2</v>
      </c>
      <c r="D10" s="16">
        <v>1156</v>
      </c>
      <c r="E10" s="27">
        <v>75</v>
      </c>
      <c r="F10" s="28">
        <v>209</v>
      </c>
      <c r="G10" s="28">
        <v>640</v>
      </c>
      <c r="H10" s="28">
        <v>274</v>
      </c>
      <c r="I10" s="28">
        <v>246</v>
      </c>
      <c r="J10" s="28">
        <v>142</v>
      </c>
      <c r="K10" s="28">
        <v>165</v>
      </c>
      <c r="L10" s="28">
        <v>75</v>
      </c>
    </row>
    <row r="11" spans="2:21" ht="15.75" customHeight="1" x14ac:dyDescent="0.15">
      <c r="B11" s="116"/>
      <c r="C11" s="114"/>
      <c r="D11" s="33">
        <v>100</v>
      </c>
      <c r="E11" s="34">
        <v>6.5</v>
      </c>
      <c r="F11" s="35">
        <v>18.100000000000001</v>
      </c>
      <c r="G11" s="35">
        <v>55.4</v>
      </c>
      <c r="H11" s="35">
        <v>23.7</v>
      </c>
      <c r="I11" s="35">
        <v>21.3</v>
      </c>
      <c r="J11" s="35">
        <v>12.3</v>
      </c>
      <c r="K11" s="35">
        <v>14.3</v>
      </c>
      <c r="L11" s="35">
        <v>6.5</v>
      </c>
    </row>
    <row r="12" spans="2:21" ht="15.75" customHeight="1" x14ac:dyDescent="0.15">
      <c r="B12" s="116"/>
      <c r="C12" s="112" t="s">
        <v>3</v>
      </c>
      <c r="D12" s="16">
        <v>4467</v>
      </c>
      <c r="E12" s="27">
        <v>347</v>
      </c>
      <c r="F12" s="28">
        <v>830</v>
      </c>
      <c r="G12" s="28">
        <v>2498</v>
      </c>
      <c r="H12" s="28">
        <v>1219</v>
      </c>
      <c r="I12" s="28">
        <v>887</v>
      </c>
      <c r="J12" s="28">
        <v>415</v>
      </c>
      <c r="K12" s="28">
        <v>555</v>
      </c>
      <c r="L12" s="28">
        <v>358</v>
      </c>
    </row>
    <row r="13" spans="2:21" ht="15.75" customHeight="1" x14ac:dyDescent="0.15">
      <c r="B13" s="118"/>
      <c r="C13" s="113"/>
      <c r="D13" s="18">
        <v>100</v>
      </c>
      <c r="E13" s="8">
        <v>7.8</v>
      </c>
      <c r="F13" s="11">
        <v>18.600000000000001</v>
      </c>
      <c r="G13" s="11">
        <v>55.9</v>
      </c>
      <c r="H13" s="11">
        <v>27.3</v>
      </c>
      <c r="I13" s="11">
        <v>19.899999999999999</v>
      </c>
      <c r="J13" s="11">
        <v>9.3000000000000007</v>
      </c>
      <c r="K13" s="11">
        <v>12.4</v>
      </c>
      <c r="L13" s="11">
        <v>8</v>
      </c>
    </row>
    <row r="14" spans="2:21" ht="15.75" customHeight="1" x14ac:dyDescent="0.15">
      <c r="B14" s="117" t="s">
        <v>4</v>
      </c>
      <c r="C14" s="121" t="s">
        <v>430</v>
      </c>
      <c r="D14" s="16">
        <v>60</v>
      </c>
      <c r="E14" s="27">
        <v>6</v>
      </c>
      <c r="F14" s="28">
        <v>4</v>
      </c>
      <c r="G14" s="28">
        <v>35</v>
      </c>
      <c r="H14" s="28">
        <v>18</v>
      </c>
      <c r="I14" s="28">
        <v>15</v>
      </c>
      <c r="J14" s="28">
        <v>12</v>
      </c>
      <c r="K14" s="28">
        <v>8</v>
      </c>
      <c r="L14" s="28">
        <v>2</v>
      </c>
    </row>
    <row r="15" spans="2:21" ht="15.75" customHeight="1" x14ac:dyDescent="0.15">
      <c r="B15" s="116"/>
      <c r="C15" s="114"/>
      <c r="D15" s="33">
        <v>100</v>
      </c>
      <c r="E15" s="34">
        <v>10</v>
      </c>
      <c r="F15" s="35">
        <v>6.7</v>
      </c>
      <c r="G15" s="35">
        <v>58.3</v>
      </c>
      <c r="H15" s="35">
        <v>30</v>
      </c>
      <c r="I15" s="35">
        <v>25</v>
      </c>
      <c r="J15" s="35">
        <v>20</v>
      </c>
      <c r="K15" s="35">
        <v>13.3</v>
      </c>
      <c r="L15" s="35">
        <v>3.3</v>
      </c>
    </row>
    <row r="16" spans="2:21" ht="15.75" customHeight="1" x14ac:dyDescent="0.15">
      <c r="B16" s="116"/>
      <c r="C16" s="112" t="s">
        <v>431</v>
      </c>
      <c r="D16" s="16">
        <v>177</v>
      </c>
      <c r="E16" s="27">
        <v>8</v>
      </c>
      <c r="F16" s="28">
        <v>24</v>
      </c>
      <c r="G16" s="28">
        <v>94</v>
      </c>
      <c r="H16" s="28">
        <v>35</v>
      </c>
      <c r="I16" s="28">
        <v>36</v>
      </c>
      <c r="J16" s="28">
        <v>22</v>
      </c>
      <c r="K16" s="28">
        <v>29</v>
      </c>
      <c r="L16" s="28">
        <v>12</v>
      </c>
    </row>
    <row r="17" spans="2:12" ht="15.75" customHeight="1" x14ac:dyDescent="0.15">
      <c r="B17" s="116"/>
      <c r="C17" s="114"/>
      <c r="D17" s="33">
        <v>100</v>
      </c>
      <c r="E17" s="34">
        <v>4.5</v>
      </c>
      <c r="F17" s="35">
        <v>13.6</v>
      </c>
      <c r="G17" s="35">
        <v>53.1</v>
      </c>
      <c r="H17" s="35">
        <v>19.8</v>
      </c>
      <c r="I17" s="35">
        <v>20.3</v>
      </c>
      <c r="J17" s="35">
        <v>12.4</v>
      </c>
      <c r="K17" s="35">
        <v>16.399999999999999</v>
      </c>
      <c r="L17" s="35">
        <v>6.8</v>
      </c>
    </row>
    <row r="18" spans="2:12" ht="15.75" customHeight="1" x14ac:dyDescent="0.15">
      <c r="B18" s="116"/>
      <c r="C18" s="112" t="s">
        <v>432</v>
      </c>
      <c r="D18" s="16">
        <v>239</v>
      </c>
      <c r="E18" s="27">
        <v>12</v>
      </c>
      <c r="F18" s="28">
        <v>39</v>
      </c>
      <c r="G18" s="28">
        <v>119</v>
      </c>
      <c r="H18" s="28">
        <v>58</v>
      </c>
      <c r="I18" s="28">
        <v>67</v>
      </c>
      <c r="J18" s="28">
        <v>20</v>
      </c>
      <c r="K18" s="28">
        <v>37</v>
      </c>
      <c r="L18" s="28">
        <v>15</v>
      </c>
    </row>
    <row r="19" spans="2:12" ht="15.75" customHeight="1" x14ac:dyDescent="0.15">
      <c r="B19" s="116"/>
      <c r="C19" s="114"/>
      <c r="D19" s="33">
        <v>100</v>
      </c>
      <c r="E19" s="34">
        <v>5</v>
      </c>
      <c r="F19" s="35">
        <v>16.3</v>
      </c>
      <c r="G19" s="35">
        <v>49.8</v>
      </c>
      <c r="H19" s="35">
        <v>24.3</v>
      </c>
      <c r="I19" s="35">
        <v>28</v>
      </c>
      <c r="J19" s="35">
        <v>8.4</v>
      </c>
      <c r="K19" s="35">
        <v>15.5</v>
      </c>
      <c r="L19" s="35">
        <v>6.3</v>
      </c>
    </row>
    <row r="20" spans="2:12" ht="15.75" customHeight="1" x14ac:dyDescent="0.15">
      <c r="B20" s="116"/>
      <c r="C20" s="112" t="s">
        <v>433</v>
      </c>
      <c r="D20" s="16">
        <v>438</v>
      </c>
      <c r="E20" s="27">
        <v>19</v>
      </c>
      <c r="F20" s="28">
        <v>81</v>
      </c>
      <c r="G20" s="28">
        <v>235</v>
      </c>
      <c r="H20" s="28">
        <v>113</v>
      </c>
      <c r="I20" s="28">
        <v>108</v>
      </c>
      <c r="J20" s="28">
        <v>46</v>
      </c>
      <c r="K20" s="28">
        <v>53</v>
      </c>
      <c r="L20" s="28">
        <v>44</v>
      </c>
    </row>
    <row r="21" spans="2:12" ht="15.75" customHeight="1" x14ac:dyDescent="0.15">
      <c r="B21" s="116"/>
      <c r="C21" s="114"/>
      <c r="D21" s="33">
        <v>100</v>
      </c>
      <c r="E21" s="34">
        <v>4.3</v>
      </c>
      <c r="F21" s="35">
        <v>18.5</v>
      </c>
      <c r="G21" s="35">
        <v>53.7</v>
      </c>
      <c r="H21" s="35">
        <v>25.8</v>
      </c>
      <c r="I21" s="35">
        <v>24.7</v>
      </c>
      <c r="J21" s="35">
        <v>10.5</v>
      </c>
      <c r="K21" s="35">
        <v>12.1</v>
      </c>
      <c r="L21" s="35">
        <v>10</v>
      </c>
    </row>
    <row r="22" spans="2:12" ht="15.75" customHeight="1" x14ac:dyDescent="0.15">
      <c r="B22" s="116"/>
      <c r="C22" s="112" t="s">
        <v>434</v>
      </c>
      <c r="D22" s="16">
        <v>1054</v>
      </c>
      <c r="E22" s="27">
        <v>84</v>
      </c>
      <c r="F22" s="28">
        <v>175</v>
      </c>
      <c r="G22" s="28">
        <v>567</v>
      </c>
      <c r="H22" s="28">
        <v>267</v>
      </c>
      <c r="I22" s="28">
        <v>235</v>
      </c>
      <c r="J22" s="28">
        <v>97</v>
      </c>
      <c r="K22" s="28">
        <v>129</v>
      </c>
      <c r="L22" s="28">
        <v>77</v>
      </c>
    </row>
    <row r="23" spans="2:12" ht="15.75" customHeight="1" x14ac:dyDescent="0.15">
      <c r="B23" s="116"/>
      <c r="C23" s="114"/>
      <c r="D23" s="33">
        <v>100</v>
      </c>
      <c r="E23" s="34">
        <v>8</v>
      </c>
      <c r="F23" s="35">
        <v>16.600000000000001</v>
      </c>
      <c r="G23" s="35">
        <v>53.8</v>
      </c>
      <c r="H23" s="35">
        <v>25.3</v>
      </c>
      <c r="I23" s="35">
        <v>22.3</v>
      </c>
      <c r="J23" s="35">
        <v>9.1999999999999993</v>
      </c>
      <c r="K23" s="35">
        <v>12.2</v>
      </c>
      <c r="L23" s="35">
        <v>7.3</v>
      </c>
    </row>
    <row r="24" spans="2:12" ht="15.75" customHeight="1" x14ac:dyDescent="0.15">
      <c r="B24" s="116"/>
      <c r="C24" s="112" t="s">
        <v>435</v>
      </c>
      <c r="D24" s="16">
        <v>1854</v>
      </c>
      <c r="E24" s="27">
        <v>167</v>
      </c>
      <c r="F24" s="28">
        <v>378</v>
      </c>
      <c r="G24" s="28">
        <v>1042</v>
      </c>
      <c r="H24" s="28">
        <v>516</v>
      </c>
      <c r="I24" s="28">
        <v>351</v>
      </c>
      <c r="J24" s="28">
        <v>173</v>
      </c>
      <c r="K24" s="28">
        <v>238</v>
      </c>
      <c r="L24" s="28">
        <v>135</v>
      </c>
    </row>
    <row r="25" spans="2:12" ht="15.75" customHeight="1" x14ac:dyDescent="0.15">
      <c r="B25" s="116"/>
      <c r="C25" s="114"/>
      <c r="D25" s="33">
        <v>100</v>
      </c>
      <c r="E25" s="34">
        <v>9</v>
      </c>
      <c r="F25" s="35">
        <v>20.399999999999999</v>
      </c>
      <c r="G25" s="35">
        <v>56.2</v>
      </c>
      <c r="H25" s="35">
        <v>27.8</v>
      </c>
      <c r="I25" s="35">
        <v>18.899999999999999</v>
      </c>
      <c r="J25" s="35">
        <v>9.3000000000000007</v>
      </c>
      <c r="K25" s="35">
        <v>12.8</v>
      </c>
      <c r="L25" s="35">
        <v>7.3</v>
      </c>
    </row>
    <row r="26" spans="2:12" ht="15.75" customHeight="1" x14ac:dyDescent="0.15">
      <c r="B26" s="116"/>
      <c r="C26" s="112" t="s">
        <v>436</v>
      </c>
      <c r="D26" s="16">
        <v>1719</v>
      </c>
      <c r="E26" s="27">
        <v>113</v>
      </c>
      <c r="F26" s="28">
        <v>316</v>
      </c>
      <c r="G26" s="28">
        <v>989</v>
      </c>
      <c r="H26" s="28">
        <v>463</v>
      </c>
      <c r="I26" s="28">
        <v>303</v>
      </c>
      <c r="J26" s="28">
        <v>177</v>
      </c>
      <c r="K26" s="28">
        <v>215</v>
      </c>
      <c r="L26" s="28">
        <v>145</v>
      </c>
    </row>
    <row r="27" spans="2:12" ht="15.75" customHeight="1" x14ac:dyDescent="0.15">
      <c r="B27" s="118"/>
      <c r="C27" s="113"/>
      <c r="D27" s="18">
        <v>100</v>
      </c>
      <c r="E27" s="8">
        <v>6.6</v>
      </c>
      <c r="F27" s="11">
        <v>18.399999999999999</v>
      </c>
      <c r="G27" s="11">
        <v>57.5</v>
      </c>
      <c r="H27" s="11">
        <v>26.9</v>
      </c>
      <c r="I27" s="11">
        <v>17.600000000000001</v>
      </c>
      <c r="J27" s="11">
        <v>10.3</v>
      </c>
      <c r="K27" s="11">
        <v>12.5</v>
      </c>
      <c r="L27" s="11">
        <v>8.4</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L9">
    <cfRule type="top10" dxfId="1982" priority="423" rank="1"/>
  </conditionalFormatting>
  <conditionalFormatting sqref="E11:L11">
    <cfRule type="top10" dxfId="1981" priority="424" rank="1"/>
  </conditionalFormatting>
  <conditionalFormatting sqref="E13:L13">
    <cfRule type="top10" dxfId="1980" priority="425" rank="1"/>
  </conditionalFormatting>
  <conditionalFormatting sqref="E15:L15">
    <cfRule type="top10" dxfId="1979" priority="426" rank="1"/>
  </conditionalFormatting>
  <conditionalFormatting sqref="E17:L17">
    <cfRule type="top10" dxfId="1978" priority="427" rank="1"/>
  </conditionalFormatting>
  <conditionalFormatting sqref="E19:L19">
    <cfRule type="top10" dxfId="1977" priority="428" rank="1"/>
  </conditionalFormatting>
  <conditionalFormatting sqref="E21:L21">
    <cfRule type="top10" dxfId="1976" priority="429" rank="1"/>
  </conditionalFormatting>
  <conditionalFormatting sqref="E23:L23">
    <cfRule type="top10" dxfId="1975" priority="430" rank="1"/>
  </conditionalFormatting>
  <conditionalFormatting sqref="E25:L25">
    <cfRule type="top10" dxfId="1974" priority="431" rank="1"/>
  </conditionalFormatting>
  <conditionalFormatting sqref="E27:L27">
    <cfRule type="top10" dxfId="1973" priority="432" rank="1"/>
  </conditionalFormatting>
  <pageMargins left="0.7" right="0.7" top="0.75" bottom="0.75" header="0.3" footer="0.3"/>
  <pageSetup paperSize="9" orientation="landscape"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19" ht="15.75" customHeight="1" x14ac:dyDescent="0.15">
      <c r="B2" s="1" t="s">
        <v>49</v>
      </c>
    </row>
    <row r="3" spans="2:19" ht="15.75" customHeight="1" x14ac:dyDescent="0.15">
      <c r="B3" s="1" t="s">
        <v>424</v>
      </c>
    </row>
    <row r="4" spans="2:19" ht="15.75" customHeight="1" x14ac:dyDescent="0.15">
      <c r="B4" s="1" t="s">
        <v>454</v>
      </c>
      <c r="C4" s="74"/>
    </row>
    <row r="5" spans="2:19" ht="15.75" customHeight="1" x14ac:dyDescent="0.15">
      <c r="B5" s="1" t="s">
        <v>426</v>
      </c>
    </row>
    <row r="6" spans="2:19" ht="4.5" customHeight="1" x14ac:dyDescent="0.15">
      <c r="B6" s="12"/>
      <c r="C6" s="14"/>
      <c r="D6" s="15"/>
      <c r="E6" s="6"/>
      <c r="F6" s="13"/>
      <c r="G6" s="13"/>
      <c r="H6" s="13"/>
      <c r="I6" s="13"/>
      <c r="J6" s="13"/>
    </row>
    <row r="7" spans="2:19" s="2" customFormat="1" ht="118.5" customHeight="1" thickBot="1" x14ac:dyDescent="0.2">
      <c r="B7" s="9"/>
      <c r="C7" s="5" t="s">
        <v>427</v>
      </c>
      <c r="D7" s="19" t="s">
        <v>52</v>
      </c>
      <c r="E7" s="22" t="s">
        <v>231</v>
      </c>
      <c r="F7" s="23" t="s">
        <v>577</v>
      </c>
      <c r="G7" s="23" t="s">
        <v>233</v>
      </c>
      <c r="H7" s="23" t="s">
        <v>234</v>
      </c>
      <c r="I7" s="23" t="s">
        <v>235</v>
      </c>
      <c r="J7" s="23" t="s">
        <v>53</v>
      </c>
      <c r="K7" s="76"/>
      <c r="L7" s="76"/>
      <c r="M7" s="76"/>
      <c r="N7" s="76"/>
      <c r="O7" s="76"/>
      <c r="P7" s="76"/>
      <c r="Q7" s="76"/>
      <c r="R7" s="76"/>
      <c r="S7" s="76"/>
    </row>
    <row r="8" spans="2:19" ht="15.75" customHeight="1" thickTop="1" x14ac:dyDescent="0.15">
      <c r="B8" s="108" t="s">
        <v>428</v>
      </c>
      <c r="C8" s="119"/>
      <c r="D8" s="16">
        <v>5666</v>
      </c>
      <c r="E8" s="27">
        <v>463</v>
      </c>
      <c r="F8" s="28">
        <v>1971</v>
      </c>
      <c r="G8" s="28">
        <v>1082</v>
      </c>
      <c r="H8" s="28">
        <v>519</v>
      </c>
      <c r="I8" s="28">
        <v>1293</v>
      </c>
      <c r="J8" s="28">
        <v>338</v>
      </c>
    </row>
    <row r="9" spans="2:19" ht="15.75" customHeight="1" x14ac:dyDescent="0.15">
      <c r="B9" s="110"/>
      <c r="C9" s="120"/>
      <c r="D9" s="18">
        <v>100</v>
      </c>
      <c r="E9" s="8">
        <v>8.1999999999999993</v>
      </c>
      <c r="F9" s="11">
        <v>34.799999999999997</v>
      </c>
      <c r="G9" s="11">
        <v>19.100000000000001</v>
      </c>
      <c r="H9" s="11">
        <v>9.1999999999999993</v>
      </c>
      <c r="I9" s="11">
        <v>22.8</v>
      </c>
      <c r="J9" s="11">
        <v>6</v>
      </c>
    </row>
    <row r="10" spans="2:19" ht="15.75" customHeight="1" x14ac:dyDescent="0.15">
      <c r="B10" s="117" t="s">
        <v>429</v>
      </c>
      <c r="C10" s="121" t="s">
        <v>2</v>
      </c>
      <c r="D10" s="16">
        <v>1156</v>
      </c>
      <c r="E10" s="27">
        <v>68</v>
      </c>
      <c r="F10" s="28">
        <v>291</v>
      </c>
      <c r="G10" s="28">
        <v>207</v>
      </c>
      <c r="H10" s="28">
        <v>132</v>
      </c>
      <c r="I10" s="28">
        <v>392</v>
      </c>
      <c r="J10" s="28">
        <v>66</v>
      </c>
    </row>
    <row r="11" spans="2:19" ht="15.75" customHeight="1" x14ac:dyDescent="0.15">
      <c r="B11" s="116"/>
      <c r="C11" s="114"/>
      <c r="D11" s="33">
        <v>100</v>
      </c>
      <c r="E11" s="34">
        <v>5.9</v>
      </c>
      <c r="F11" s="35">
        <v>25.2</v>
      </c>
      <c r="G11" s="35">
        <v>17.899999999999999</v>
      </c>
      <c r="H11" s="35">
        <v>11.4</v>
      </c>
      <c r="I11" s="35">
        <v>33.9</v>
      </c>
      <c r="J11" s="35">
        <v>5.7</v>
      </c>
    </row>
    <row r="12" spans="2:19" ht="15.75" customHeight="1" x14ac:dyDescent="0.15">
      <c r="B12" s="116"/>
      <c r="C12" s="112" t="s">
        <v>3</v>
      </c>
      <c r="D12" s="16">
        <v>4467</v>
      </c>
      <c r="E12" s="27">
        <v>388</v>
      </c>
      <c r="F12" s="28">
        <v>1669</v>
      </c>
      <c r="G12" s="28">
        <v>867</v>
      </c>
      <c r="H12" s="28">
        <v>380</v>
      </c>
      <c r="I12" s="28">
        <v>893</v>
      </c>
      <c r="J12" s="28">
        <v>270</v>
      </c>
    </row>
    <row r="13" spans="2:19" ht="15.75" customHeight="1" x14ac:dyDescent="0.15">
      <c r="B13" s="118"/>
      <c r="C13" s="113"/>
      <c r="D13" s="18">
        <v>100</v>
      </c>
      <c r="E13" s="8">
        <v>8.6999999999999993</v>
      </c>
      <c r="F13" s="11">
        <v>37.4</v>
      </c>
      <c r="G13" s="11">
        <v>19.399999999999999</v>
      </c>
      <c r="H13" s="11">
        <v>8.5</v>
      </c>
      <c r="I13" s="11">
        <v>20</v>
      </c>
      <c r="J13" s="11">
        <v>6</v>
      </c>
    </row>
    <row r="14" spans="2:19" ht="15.75" customHeight="1" x14ac:dyDescent="0.15">
      <c r="B14" s="117" t="s">
        <v>4</v>
      </c>
      <c r="C14" s="121" t="s">
        <v>430</v>
      </c>
      <c r="D14" s="16">
        <v>60</v>
      </c>
      <c r="E14" s="27">
        <v>4</v>
      </c>
      <c r="F14" s="28">
        <v>18</v>
      </c>
      <c r="G14" s="28">
        <v>9</v>
      </c>
      <c r="H14" s="28">
        <v>12</v>
      </c>
      <c r="I14" s="28">
        <v>17</v>
      </c>
      <c r="J14" s="28">
        <v>0</v>
      </c>
    </row>
    <row r="15" spans="2:19" ht="15.75" customHeight="1" x14ac:dyDescent="0.15">
      <c r="B15" s="116"/>
      <c r="C15" s="114"/>
      <c r="D15" s="33">
        <v>100</v>
      </c>
      <c r="E15" s="34">
        <v>6.7</v>
      </c>
      <c r="F15" s="35">
        <v>30</v>
      </c>
      <c r="G15" s="35">
        <v>15</v>
      </c>
      <c r="H15" s="35">
        <v>20</v>
      </c>
      <c r="I15" s="35">
        <v>28.3</v>
      </c>
      <c r="J15" s="35">
        <v>0</v>
      </c>
    </row>
    <row r="16" spans="2:19" ht="15.75" customHeight="1" x14ac:dyDescent="0.15">
      <c r="B16" s="116"/>
      <c r="C16" s="112" t="s">
        <v>431</v>
      </c>
      <c r="D16" s="16">
        <v>177</v>
      </c>
      <c r="E16" s="27">
        <v>8</v>
      </c>
      <c r="F16" s="28">
        <v>47</v>
      </c>
      <c r="G16" s="28">
        <v>36</v>
      </c>
      <c r="H16" s="28">
        <v>15</v>
      </c>
      <c r="I16" s="28">
        <v>61</v>
      </c>
      <c r="J16" s="28">
        <v>10</v>
      </c>
    </row>
    <row r="17" spans="2:10" ht="15.75" customHeight="1" x14ac:dyDescent="0.15">
      <c r="B17" s="116"/>
      <c r="C17" s="114"/>
      <c r="D17" s="33">
        <v>100</v>
      </c>
      <c r="E17" s="34">
        <v>4.5</v>
      </c>
      <c r="F17" s="35">
        <v>26.6</v>
      </c>
      <c r="G17" s="35">
        <v>20.3</v>
      </c>
      <c r="H17" s="35">
        <v>8.5</v>
      </c>
      <c r="I17" s="35">
        <v>34.5</v>
      </c>
      <c r="J17" s="35">
        <v>5.6</v>
      </c>
    </row>
    <row r="18" spans="2:10" ht="15.75" customHeight="1" x14ac:dyDescent="0.15">
      <c r="B18" s="116"/>
      <c r="C18" s="112" t="s">
        <v>432</v>
      </c>
      <c r="D18" s="16">
        <v>239</v>
      </c>
      <c r="E18" s="27">
        <v>12</v>
      </c>
      <c r="F18" s="28">
        <v>56</v>
      </c>
      <c r="G18" s="28">
        <v>54</v>
      </c>
      <c r="H18" s="28">
        <v>29</v>
      </c>
      <c r="I18" s="28">
        <v>73</v>
      </c>
      <c r="J18" s="28">
        <v>15</v>
      </c>
    </row>
    <row r="19" spans="2:10" ht="15.75" customHeight="1" x14ac:dyDescent="0.15">
      <c r="B19" s="116"/>
      <c r="C19" s="114"/>
      <c r="D19" s="33">
        <v>100</v>
      </c>
      <c r="E19" s="34">
        <v>5</v>
      </c>
      <c r="F19" s="35">
        <v>23.4</v>
      </c>
      <c r="G19" s="35">
        <v>22.6</v>
      </c>
      <c r="H19" s="35">
        <v>12.1</v>
      </c>
      <c r="I19" s="35">
        <v>30.5</v>
      </c>
      <c r="J19" s="35">
        <v>6.3</v>
      </c>
    </row>
    <row r="20" spans="2:10" ht="15.75" customHeight="1" x14ac:dyDescent="0.15">
      <c r="B20" s="116"/>
      <c r="C20" s="112" t="s">
        <v>433</v>
      </c>
      <c r="D20" s="16">
        <v>438</v>
      </c>
      <c r="E20" s="27">
        <v>26</v>
      </c>
      <c r="F20" s="28">
        <v>135</v>
      </c>
      <c r="G20" s="28">
        <v>96</v>
      </c>
      <c r="H20" s="28">
        <v>40</v>
      </c>
      <c r="I20" s="28">
        <v>110</v>
      </c>
      <c r="J20" s="28">
        <v>31</v>
      </c>
    </row>
    <row r="21" spans="2:10" ht="15.75" customHeight="1" x14ac:dyDescent="0.15">
      <c r="B21" s="116"/>
      <c r="C21" s="114"/>
      <c r="D21" s="33">
        <v>100</v>
      </c>
      <c r="E21" s="34">
        <v>5.9</v>
      </c>
      <c r="F21" s="35">
        <v>30.8</v>
      </c>
      <c r="G21" s="35">
        <v>21.9</v>
      </c>
      <c r="H21" s="35">
        <v>9.1</v>
      </c>
      <c r="I21" s="35">
        <v>25.1</v>
      </c>
      <c r="J21" s="35">
        <v>7.1</v>
      </c>
    </row>
    <row r="22" spans="2:10" ht="15.75" customHeight="1" x14ac:dyDescent="0.15">
      <c r="B22" s="116"/>
      <c r="C22" s="112" t="s">
        <v>434</v>
      </c>
      <c r="D22" s="16">
        <v>1054</v>
      </c>
      <c r="E22" s="27">
        <v>102</v>
      </c>
      <c r="F22" s="28">
        <v>393</v>
      </c>
      <c r="G22" s="28">
        <v>185</v>
      </c>
      <c r="H22" s="28">
        <v>106</v>
      </c>
      <c r="I22" s="28">
        <v>201</v>
      </c>
      <c r="J22" s="28">
        <v>67</v>
      </c>
    </row>
    <row r="23" spans="2:10" ht="15.75" customHeight="1" x14ac:dyDescent="0.15">
      <c r="B23" s="116"/>
      <c r="C23" s="114"/>
      <c r="D23" s="33">
        <v>100</v>
      </c>
      <c r="E23" s="34">
        <v>9.6999999999999993</v>
      </c>
      <c r="F23" s="35">
        <v>37.299999999999997</v>
      </c>
      <c r="G23" s="35">
        <v>17.600000000000001</v>
      </c>
      <c r="H23" s="35">
        <v>10.1</v>
      </c>
      <c r="I23" s="35">
        <v>19.100000000000001</v>
      </c>
      <c r="J23" s="35">
        <v>6.4</v>
      </c>
    </row>
    <row r="24" spans="2:10" ht="15.75" customHeight="1" x14ac:dyDescent="0.15">
      <c r="B24" s="116"/>
      <c r="C24" s="112" t="s">
        <v>435</v>
      </c>
      <c r="D24" s="16">
        <v>1854</v>
      </c>
      <c r="E24" s="27">
        <v>168</v>
      </c>
      <c r="F24" s="28">
        <v>703</v>
      </c>
      <c r="G24" s="28">
        <v>376</v>
      </c>
      <c r="H24" s="28">
        <v>146</v>
      </c>
      <c r="I24" s="28">
        <v>367</v>
      </c>
      <c r="J24" s="28">
        <v>94</v>
      </c>
    </row>
    <row r="25" spans="2:10" ht="15.75" customHeight="1" x14ac:dyDescent="0.15">
      <c r="B25" s="116"/>
      <c r="C25" s="114"/>
      <c r="D25" s="33">
        <v>100</v>
      </c>
      <c r="E25" s="34">
        <v>9.1</v>
      </c>
      <c r="F25" s="35">
        <v>37.9</v>
      </c>
      <c r="G25" s="35">
        <v>20.3</v>
      </c>
      <c r="H25" s="35">
        <v>7.9</v>
      </c>
      <c r="I25" s="35">
        <v>19.8</v>
      </c>
      <c r="J25" s="35">
        <v>5.0999999999999996</v>
      </c>
    </row>
    <row r="26" spans="2:10" ht="15.75" customHeight="1" x14ac:dyDescent="0.15">
      <c r="B26" s="116"/>
      <c r="C26" s="112" t="s">
        <v>436</v>
      </c>
      <c r="D26" s="16">
        <v>1719</v>
      </c>
      <c r="E26" s="27">
        <v>131</v>
      </c>
      <c r="F26" s="28">
        <v>575</v>
      </c>
      <c r="G26" s="28">
        <v>303</v>
      </c>
      <c r="H26" s="28">
        <v>158</v>
      </c>
      <c r="I26" s="28">
        <v>437</v>
      </c>
      <c r="J26" s="28">
        <v>115</v>
      </c>
    </row>
    <row r="27" spans="2:10" ht="15.75" customHeight="1" x14ac:dyDescent="0.15">
      <c r="B27" s="118"/>
      <c r="C27" s="113"/>
      <c r="D27" s="18">
        <v>100</v>
      </c>
      <c r="E27" s="8">
        <v>7.6</v>
      </c>
      <c r="F27" s="11">
        <v>33.4</v>
      </c>
      <c r="G27" s="11">
        <v>17.600000000000001</v>
      </c>
      <c r="H27" s="11">
        <v>9.1999999999999993</v>
      </c>
      <c r="I27" s="11">
        <v>25.4</v>
      </c>
      <c r="J27" s="11">
        <v>6.7</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J9">
    <cfRule type="top10" dxfId="1972" priority="433" rank="1"/>
  </conditionalFormatting>
  <conditionalFormatting sqref="E11:J11">
    <cfRule type="top10" dxfId="1971" priority="434" rank="1"/>
  </conditionalFormatting>
  <conditionalFormatting sqref="E13:J13">
    <cfRule type="top10" dxfId="1970" priority="435" rank="1"/>
  </conditionalFormatting>
  <conditionalFormatting sqref="E15:J15">
    <cfRule type="top10" dxfId="1969" priority="436" rank="1"/>
  </conditionalFormatting>
  <conditionalFormatting sqref="E17:J17">
    <cfRule type="top10" dxfId="1968" priority="437" rank="1"/>
  </conditionalFormatting>
  <conditionalFormatting sqref="E19:J19">
    <cfRule type="top10" dxfId="1967" priority="438" rank="1"/>
  </conditionalFormatting>
  <conditionalFormatting sqref="E21:J21">
    <cfRule type="top10" dxfId="1966" priority="439" rank="1"/>
  </conditionalFormatting>
  <conditionalFormatting sqref="E23:J23">
    <cfRule type="top10" dxfId="1965" priority="440" rank="1"/>
  </conditionalFormatting>
  <conditionalFormatting sqref="E25:J25">
    <cfRule type="top10" dxfId="1964" priority="441" rank="1"/>
  </conditionalFormatting>
  <conditionalFormatting sqref="E27:J27">
    <cfRule type="top10" dxfId="1963" priority="442" rank="1"/>
  </conditionalFormatting>
  <pageMargins left="0.7" right="0.7" top="0.75" bottom="0.75" header="0.3" footer="0.3"/>
  <pageSetup paperSize="9" orientation="landscape"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16" ht="15.75" customHeight="1" x14ac:dyDescent="0.15">
      <c r="B2" s="1" t="s">
        <v>49</v>
      </c>
    </row>
    <row r="3" spans="2:16" ht="15.75" customHeight="1" x14ac:dyDescent="0.15">
      <c r="B3" s="1" t="s">
        <v>424</v>
      </c>
    </row>
    <row r="4" spans="2:16" ht="15.75" customHeight="1" x14ac:dyDescent="0.15">
      <c r="B4" s="1" t="s">
        <v>455</v>
      </c>
      <c r="C4" s="74"/>
    </row>
    <row r="5" spans="2:16" ht="15.75" customHeight="1" x14ac:dyDescent="0.15">
      <c r="B5" s="1" t="s">
        <v>426</v>
      </c>
    </row>
    <row r="6" spans="2:16" ht="4.5" customHeight="1" x14ac:dyDescent="0.15">
      <c r="B6" s="12"/>
      <c r="C6" s="14"/>
      <c r="D6" s="15"/>
      <c r="E6" s="6"/>
      <c r="F6" s="13"/>
      <c r="G6" s="13"/>
      <c r="H6" s="13"/>
      <c r="I6" s="13"/>
      <c r="J6" s="13"/>
      <c r="K6" s="13"/>
      <c r="L6" s="13"/>
      <c r="M6" s="13"/>
      <c r="N6" s="13"/>
      <c r="O6" s="13"/>
      <c r="P6" s="13"/>
    </row>
    <row r="7" spans="2:16" s="2" customFormat="1" ht="118.5" customHeight="1" thickBot="1" x14ac:dyDescent="0.2">
      <c r="B7" s="25"/>
      <c r="C7" s="26" t="s">
        <v>427</v>
      </c>
      <c r="D7" s="19" t="s">
        <v>52</v>
      </c>
      <c r="E7" s="30" t="s">
        <v>260</v>
      </c>
      <c r="F7" s="31" t="s">
        <v>578</v>
      </c>
      <c r="G7" s="31" t="s">
        <v>262</v>
      </c>
      <c r="H7" s="31" t="s">
        <v>263</v>
      </c>
      <c r="I7" s="31" t="s">
        <v>264</v>
      </c>
      <c r="J7" s="31" t="s">
        <v>265</v>
      </c>
      <c r="K7" s="31" t="s">
        <v>266</v>
      </c>
      <c r="L7" s="31" t="s">
        <v>267</v>
      </c>
      <c r="M7" s="32" t="s">
        <v>268</v>
      </c>
      <c r="N7" s="31" t="s">
        <v>269</v>
      </c>
      <c r="O7" s="20" t="s">
        <v>401</v>
      </c>
      <c r="P7" s="31" t="s">
        <v>53</v>
      </c>
    </row>
    <row r="8" spans="2:16" ht="15.75" customHeight="1" thickTop="1" x14ac:dyDescent="0.15">
      <c r="B8" s="108" t="s">
        <v>428</v>
      </c>
      <c r="C8" s="119"/>
      <c r="D8" s="16">
        <v>5666</v>
      </c>
      <c r="E8" s="27">
        <v>63</v>
      </c>
      <c r="F8" s="28">
        <v>54</v>
      </c>
      <c r="G8" s="28">
        <v>93</v>
      </c>
      <c r="H8" s="28">
        <v>249</v>
      </c>
      <c r="I8" s="28">
        <v>259</v>
      </c>
      <c r="J8" s="28">
        <v>1620</v>
      </c>
      <c r="K8" s="28">
        <v>504</v>
      </c>
      <c r="L8" s="28">
        <v>582</v>
      </c>
      <c r="M8" s="29">
        <v>922</v>
      </c>
      <c r="N8" s="28">
        <v>249</v>
      </c>
      <c r="O8" s="28">
        <v>720</v>
      </c>
      <c r="P8" s="28">
        <v>351</v>
      </c>
    </row>
    <row r="9" spans="2:16" ht="15.75" customHeight="1" x14ac:dyDescent="0.15">
      <c r="B9" s="110"/>
      <c r="C9" s="120"/>
      <c r="D9" s="18">
        <v>100</v>
      </c>
      <c r="E9" s="8">
        <v>1.1000000000000001</v>
      </c>
      <c r="F9" s="11">
        <v>1</v>
      </c>
      <c r="G9" s="11">
        <v>1.6</v>
      </c>
      <c r="H9" s="11">
        <v>4.4000000000000004</v>
      </c>
      <c r="I9" s="11">
        <v>4.5999999999999996</v>
      </c>
      <c r="J9" s="11">
        <v>28.6</v>
      </c>
      <c r="K9" s="11">
        <v>8.9</v>
      </c>
      <c r="L9" s="11">
        <v>10.3</v>
      </c>
      <c r="M9" s="36">
        <v>16.3</v>
      </c>
      <c r="N9" s="11">
        <v>4.4000000000000004</v>
      </c>
      <c r="O9" s="11">
        <v>12.7</v>
      </c>
      <c r="P9" s="11">
        <v>6.2</v>
      </c>
    </row>
    <row r="10" spans="2:16" ht="15.75" customHeight="1" x14ac:dyDescent="0.15">
      <c r="B10" s="117" t="s">
        <v>429</v>
      </c>
      <c r="C10" s="121" t="s">
        <v>2</v>
      </c>
      <c r="D10" s="16">
        <v>1156</v>
      </c>
      <c r="E10" s="27">
        <v>20</v>
      </c>
      <c r="F10" s="28">
        <v>26</v>
      </c>
      <c r="G10" s="28">
        <v>35</v>
      </c>
      <c r="H10" s="28">
        <v>94</v>
      </c>
      <c r="I10" s="28">
        <v>72</v>
      </c>
      <c r="J10" s="28">
        <v>377</v>
      </c>
      <c r="K10" s="28">
        <v>105</v>
      </c>
      <c r="L10" s="28">
        <v>102</v>
      </c>
      <c r="M10" s="10">
        <v>130</v>
      </c>
      <c r="N10" s="28">
        <v>34</v>
      </c>
      <c r="O10" s="28">
        <v>86</v>
      </c>
      <c r="P10" s="28">
        <v>75</v>
      </c>
    </row>
    <row r="11" spans="2:16" ht="15.75" customHeight="1" x14ac:dyDescent="0.15">
      <c r="B11" s="116"/>
      <c r="C11" s="114"/>
      <c r="D11" s="33">
        <v>100</v>
      </c>
      <c r="E11" s="34">
        <v>1.7</v>
      </c>
      <c r="F11" s="35">
        <v>2.2000000000000002</v>
      </c>
      <c r="G11" s="35">
        <v>3</v>
      </c>
      <c r="H11" s="35">
        <v>8.1</v>
      </c>
      <c r="I11" s="35">
        <v>6.2</v>
      </c>
      <c r="J11" s="35">
        <v>32.6</v>
      </c>
      <c r="K11" s="35">
        <v>9.1</v>
      </c>
      <c r="L11" s="35">
        <v>8.8000000000000007</v>
      </c>
      <c r="M11" s="35">
        <v>11.2</v>
      </c>
      <c r="N11" s="35">
        <v>2.9</v>
      </c>
      <c r="O11" s="35">
        <v>7.4</v>
      </c>
      <c r="P11" s="35">
        <v>6.5</v>
      </c>
    </row>
    <row r="12" spans="2:16" ht="15.75" customHeight="1" x14ac:dyDescent="0.15">
      <c r="B12" s="116"/>
      <c r="C12" s="112" t="s">
        <v>3</v>
      </c>
      <c r="D12" s="16">
        <v>4467</v>
      </c>
      <c r="E12" s="27">
        <v>42</v>
      </c>
      <c r="F12" s="28">
        <v>28</v>
      </c>
      <c r="G12" s="28">
        <v>57</v>
      </c>
      <c r="H12" s="28">
        <v>154</v>
      </c>
      <c r="I12" s="28">
        <v>184</v>
      </c>
      <c r="J12" s="28">
        <v>1230</v>
      </c>
      <c r="K12" s="28">
        <v>389</v>
      </c>
      <c r="L12" s="28">
        <v>478</v>
      </c>
      <c r="M12" s="28">
        <v>787</v>
      </c>
      <c r="N12" s="28">
        <v>215</v>
      </c>
      <c r="O12" s="28">
        <v>631</v>
      </c>
      <c r="P12" s="28">
        <v>272</v>
      </c>
    </row>
    <row r="13" spans="2:16" ht="15.75" customHeight="1" x14ac:dyDescent="0.15">
      <c r="B13" s="118"/>
      <c r="C13" s="113"/>
      <c r="D13" s="18">
        <v>100</v>
      </c>
      <c r="E13" s="8">
        <v>0.9</v>
      </c>
      <c r="F13" s="11">
        <v>0.6</v>
      </c>
      <c r="G13" s="11">
        <v>1.3</v>
      </c>
      <c r="H13" s="11">
        <v>3.4</v>
      </c>
      <c r="I13" s="11">
        <v>4.0999999999999996</v>
      </c>
      <c r="J13" s="11">
        <v>27.5</v>
      </c>
      <c r="K13" s="11">
        <v>8.6999999999999993</v>
      </c>
      <c r="L13" s="11">
        <v>10.7</v>
      </c>
      <c r="M13" s="36">
        <v>17.600000000000001</v>
      </c>
      <c r="N13" s="11">
        <v>4.8</v>
      </c>
      <c r="O13" s="11">
        <v>14.1</v>
      </c>
      <c r="P13" s="11">
        <v>6.1</v>
      </c>
    </row>
    <row r="14" spans="2:16" ht="15.75" customHeight="1" x14ac:dyDescent="0.15">
      <c r="B14" s="117" t="s">
        <v>4</v>
      </c>
      <c r="C14" s="121" t="s">
        <v>430</v>
      </c>
      <c r="D14" s="16">
        <v>60</v>
      </c>
      <c r="E14" s="27">
        <v>1</v>
      </c>
      <c r="F14" s="28">
        <v>0</v>
      </c>
      <c r="G14" s="28">
        <v>3</v>
      </c>
      <c r="H14" s="28">
        <v>5</v>
      </c>
      <c r="I14" s="28">
        <v>1</v>
      </c>
      <c r="J14" s="28">
        <v>20</v>
      </c>
      <c r="K14" s="28">
        <v>7</v>
      </c>
      <c r="L14" s="28">
        <v>6</v>
      </c>
      <c r="M14" s="10">
        <v>7</v>
      </c>
      <c r="N14" s="28">
        <v>2</v>
      </c>
      <c r="O14" s="28">
        <v>5</v>
      </c>
      <c r="P14" s="28">
        <v>3</v>
      </c>
    </row>
    <row r="15" spans="2:16" ht="15.75" customHeight="1" x14ac:dyDescent="0.15">
      <c r="B15" s="116"/>
      <c r="C15" s="114"/>
      <c r="D15" s="33">
        <v>100</v>
      </c>
      <c r="E15" s="34">
        <v>1.7</v>
      </c>
      <c r="F15" s="35">
        <v>0</v>
      </c>
      <c r="G15" s="35">
        <v>5</v>
      </c>
      <c r="H15" s="35">
        <v>8.3000000000000007</v>
      </c>
      <c r="I15" s="35">
        <v>1.7</v>
      </c>
      <c r="J15" s="35">
        <v>33.299999999999997</v>
      </c>
      <c r="K15" s="35">
        <v>11.7</v>
      </c>
      <c r="L15" s="35">
        <v>10</v>
      </c>
      <c r="M15" s="35">
        <v>11.7</v>
      </c>
      <c r="N15" s="35">
        <v>3.3</v>
      </c>
      <c r="O15" s="35">
        <v>8.3000000000000007</v>
      </c>
      <c r="P15" s="35">
        <v>5</v>
      </c>
    </row>
    <row r="16" spans="2:16" ht="15.75" customHeight="1" x14ac:dyDescent="0.15">
      <c r="B16" s="116"/>
      <c r="C16" s="112" t="s">
        <v>431</v>
      </c>
      <c r="D16" s="16">
        <v>177</v>
      </c>
      <c r="E16" s="27">
        <v>8</v>
      </c>
      <c r="F16" s="28">
        <v>5</v>
      </c>
      <c r="G16" s="28">
        <v>8</v>
      </c>
      <c r="H16" s="28">
        <v>20</v>
      </c>
      <c r="I16" s="28">
        <v>9</v>
      </c>
      <c r="J16" s="28">
        <v>65</v>
      </c>
      <c r="K16" s="28">
        <v>16</v>
      </c>
      <c r="L16" s="28">
        <v>16</v>
      </c>
      <c r="M16" s="28">
        <v>14</v>
      </c>
      <c r="N16" s="28">
        <v>3</v>
      </c>
      <c r="O16" s="28">
        <v>6</v>
      </c>
      <c r="P16" s="28">
        <v>7</v>
      </c>
    </row>
    <row r="17" spans="2:16" ht="15.75" customHeight="1" x14ac:dyDescent="0.15">
      <c r="B17" s="116"/>
      <c r="C17" s="114"/>
      <c r="D17" s="33">
        <v>100</v>
      </c>
      <c r="E17" s="34">
        <v>4.5</v>
      </c>
      <c r="F17" s="35">
        <v>2.8</v>
      </c>
      <c r="G17" s="35">
        <v>4.5</v>
      </c>
      <c r="H17" s="35">
        <v>11.3</v>
      </c>
      <c r="I17" s="35">
        <v>5.0999999999999996</v>
      </c>
      <c r="J17" s="35">
        <v>36.700000000000003</v>
      </c>
      <c r="K17" s="35">
        <v>9</v>
      </c>
      <c r="L17" s="35">
        <v>9</v>
      </c>
      <c r="M17" s="35">
        <v>7.9</v>
      </c>
      <c r="N17" s="35">
        <v>1.7</v>
      </c>
      <c r="O17" s="35">
        <v>3.4</v>
      </c>
      <c r="P17" s="35">
        <v>4</v>
      </c>
    </row>
    <row r="18" spans="2:16" ht="15.75" customHeight="1" x14ac:dyDescent="0.15">
      <c r="B18" s="116"/>
      <c r="C18" s="112" t="s">
        <v>432</v>
      </c>
      <c r="D18" s="16">
        <v>239</v>
      </c>
      <c r="E18" s="27">
        <v>7</v>
      </c>
      <c r="F18" s="28">
        <v>8</v>
      </c>
      <c r="G18" s="28">
        <v>7</v>
      </c>
      <c r="H18" s="28">
        <v>15</v>
      </c>
      <c r="I18" s="28">
        <v>19</v>
      </c>
      <c r="J18" s="28">
        <v>69</v>
      </c>
      <c r="K18" s="28">
        <v>22</v>
      </c>
      <c r="L18" s="28">
        <v>21</v>
      </c>
      <c r="M18" s="28">
        <v>28</v>
      </c>
      <c r="N18" s="28">
        <v>5</v>
      </c>
      <c r="O18" s="28">
        <v>21</v>
      </c>
      <c r="P18" s="28">
        <v>17</v>
      </c>
    </row>
    <row r="19" spans="2:16" ht="15.75" customHeight="1" x14ac:dyDescent="0.15">
      <c r="B19" s="116"/>
      <c r="C19" s="114"/>
      <c r="D19" s="33">
        <v>100</v>
      </c>
      <c r="E19" s="34">
        <v>2.9</v>
      </c>
      <c r="F19" s="35">
        <v>3.3</v>
      </c>
      <c r="G19" s="35">
        <v>2.9</v>
      </c>
      <c r="H19" s="35">
        <v>6.3</v>
      </c>
      <c r="I19" s="35">
        <v>7.9</v>
      </c>
      <c r="J19" s="35">
        <v>28.9</v>
      </c>
      <c r="K19" s="35">
        <v>9.1999999999999993</v>
      </c>
      <c r="L19" s="35">
        <v>8.8000000000000007</v>
      </c>
      <c r="M19" s="35">
        <v>11.7</v>
      </c>
      <c r="N19" s="35">
        <v>2.1</v>
      </c>
      <c r="O19" s="35">
        <v>8.8000000000000007</v>
      </c>
      <c r="P19" s="35">
        <v>7.1</v>
      </c>
    </row>
    <row r="20" spans="2:16" ht="15.75" customHeight="1" x14ac:dyDescent="0.15">
      <c r="B20" s="116"/>
      <c r="C20" s="112" t="s">
        <v>433</v>
      </c>
      <c r="D20" s="16">
        <v>438</v>
      </c>
      <c r="E20" s="27">
        <v>7</v>
      </c>
      <c r="F20" s="28">
        <v>10</v>
      </c>
      <c r="G20" s="28">
        <v>13</v>
      </c>
      <c r="H20" s="28">
        <v>22</v>
      </c>
      <c r="I20" s="28">
        <v>21</v>
      </c>
      <c r="J20" s="28">
        <v>126</v>
      </c>
      <c r="K20" s="28">
        <v>44</v>
      </c>
      <c r="L20" s="28">
        <v>43</v>
      </c>
      <c r="M20" s="28">
        <v>69</v>
      </c>
      <c r="N20" s="28">
        <v>16</v>
      </c>
      <c r="O20" s="28">
        <v>36</v>
      </c>
      <c r="P20" s="28">
        <v>31</v>
      </c>
    </row>
    <row r="21" spans="2:16" ht="15.75" customHeight="1" x14ac:dyDescent="0.15">
      <c r="B21" s="116"/>
      <c r="C21" s="114"/>
      <c r="D21" s="33">
        <v>100</v>
      </c>
      <c r="E21" s="34">
        <v>1.6</v>
      </c>
      <c r="F21" s="35">
        <v>2.2999999999999998</v>
      </c>
      <c r="G21" s="35">
        <v>3</v>
      </c>
      <c r="H21" s="35">
        <v>5</v>
      </c>
      <c r="I21" s="35">
        <v>4.8</v>
      </c>
      <c r="J21" s="35">
        <v>28.8</v>
      </c>
      <c r="K21" s="35">
        <v>10</v>
      </c>
      <c r="L21" s="35">
        <v>9.8000000000000007</v>
      </c>
      <c r="M21" s="35">
        <v>15.8</v>
      </c>
      <c r="N21" s="35">
        <v>3.7</v>
      </c>
      <c r="O21" s="35">
        <v>8.1999999999999993</v>
      </c>
      <c r="P21" s="35">
        <v>7.1</v>
      </c>
    </row>
    <row r="22" spans="2:16" ht="15.75" customHeight="1" x14ac:dyDescent="0.15">
      <c r="B22" s="116"/>
      <c r="C22" s="112" t="s">
        <v>434</v>
      </c>
      <c r="D22" s="16">
        <v>1054</v>
      </c>
      <c r="E22" s="27">
        <v>10</v>
      </c>
      <c r="F22" s="28">
        <v>10</v>
      </c>
      <c r="G22" s="28">
        <v>18</v>
      </c>
      <c r="H22" s="28">
        <v>54</v>
      </c>
      <c r="I22" s="28">
        <v>51</v>
      </c>
      <c r="J22" s="28">
        <v>341</v>
      </c>
      <c r="K22" s="28">
        <v>91</v>
      </c>
      <c r="L22" s="28">
        <v>109</v>
      </c>
      <c r="M22" s="28">
        <v>150</v>
      </c>
      <c r="N22" s="28">
        <v>47</v>
      </c>
      <c r="O22" s="28">
        <v>121</v>
      </c>
      <c r="P22" s="28">
        <v>52</v>
      </c>
    </row>
    <row r="23" spans="2:16" ht="15.75" customHeight="1" x14ac:dyDescent="0.15">
      <c r="B23" s="116"/>
      <c r="C23" s="114"/>
      <c r="D23" s="33">
        <v>100</v>
      </c>
      <c r="E23" s="34">
        <v>0.9</v>
      </c>
      <c r="F23" s="35">
        <v>0.9</v>
      </c>
      <c r="G23" s="35">
        <v>1.7</v>
      </c>
      <c r="H23" s="35">
        <v>5.0999999999999996</v>
      </c>
      <c r="I23" s="35">
        <v>4.8</v>
      </c>
      <c r="J23" s="35">
        <v>32.4</v>
      </c>
      <c r="K23" s="35">
        <v>8.6</v>
      </c>
      <c r="L23" s="35">
        <v>10.3</v>
      </c>
      <c r="M23" s="35">
        <v>14.2</v>
      </c>
      <c r="N23" s="35">
        <v>4.5</v>
      </c>
      <c r="O23" s="35">
        <v>11.5</v>
      </c>
      <c r="P23" s="35">
        <v>4.9000000000000004</v>
      </c>
    </row>
    <row r="24" spans="2:16" ht="15.75" customHeight="1" x14ac:dyDescent="0.15">
      <c r="B24" s="116"/>
      <c r="C24" s="112" t="s">
        <v>435</v>
      </c>
      <c r="D24" s="16">
        <v>1854</v>
      </c>
      <c r="E24" s="27">
        <v>16</v>
      </c>
      <c r="F24" s="28">
        <v>11</v>
      </c>
      <c r="G24" s="28">
        <v>18</v>
      </c>
      <c r="H24" s="28">
        <v>64</v>
      </c>
      <c r="I24" s="28">
        <v>88</v>
      </c>
      <c r="J24" s="28">
        <v>513</v>
      </c>
      <c r="K24" s="28">
        <v>169</v>
      </c>
      <c r="L24" s="28">
        <v>198</v>
      </c>
      <c r="M24" s="28">
        <v>331</v>
      </c>
      <c r="N24" s="28">
        <v>82</v>
      </c>
      <c r="O24" s="28">
        <v>254</v>
      </c>
      <c r="P24" s="28">
        <v>110</v>
      </c>
    </row>
    <row r="25" spans="2:16" ht="15.75" customHeight="1" x14ac:dyDescent="0.15">
      <c r="B25" s="116"/>
      <c r="C25" s="114"/>
      <c r="D25" s="33">
        <v>100</v>
      </c>
      <c r="E25" s="34">
        <v>0.9</v>
      </c>
      <c r="F25" s="35">
        <v>0.6</v>
      </c>
      <c r="G25" s="35">
        <v>1</v>
      </c>
      <c r="H25" s="35">
        <v>3.5</v>
      </c>
      <c r="I25" s="35">
        <v>4.7</v>
      </c>
      <c r="J25" s="35">
        <v>27.7</v>
      </c>
      <c r="K25" s="35">
        <v>9.1</v>
      </c>
      <c r="L25" s="35">
        <v>10.7</v>
      </c>
      <c r="M25" s="35">
        <v>17.899999999999999</v>
      </c>
      <c r="N25" s="35">
        <v>4.4000000000000004</v>
      </c>
      <c r="O25" s="35">
        <v>13.7</v>
      </c>
      <c r="P25" s="35">
        <v>5.9</v>
      </c>
    </row>
    <row r="26" spans="2:16" ht="15.75" customHeight="1" x14ac:dyDescent="0.15">
      <c r="B26" s="116"/>
      <c r="C26" s="112" t="s">
        <v>436</v>
      </c>
      <c r="D26" s="16">
        <v>1719</v>
      </c>
      <c r="E26" s="27">
        <v>12</v>
      </c>
      <c r="F26" s="28">
        <v>9</v>
      </c>
      <c r="G26" s="28">
        <v>24</v>
      </c>
      <c r="H26" s="28">
        <v>63</v>
      </c>
      <c r="I26" s="28">
        <v>63</v>
      </c>
      <c r="J26" s="28">
        <v>442</v>
      </c>
      <c r="K26" s="28">
        <v>135</v>
      </c>
      <c r="L26" s="28">
        <v>185</v>
      </c>
      <c r="M26" s="28">
        <v>303</v>
      </c>
      <c r="N26" s="28">
        <v>89</v>
      </c>
      <c r="O26" s="28">
        <v>268</v>
      </c>
      <c r="P26" s="28">
        <v>126</v>
      </c>
    </row>
    <row r="27" spans="2:16" ht="15.75" customHeight="1" x14ac:dyDescent="0.15">
      <c r="B27" s="118"/>
      <c r="C27" s="113"/>
      <c r="D27" s="18">
        <v>100</v>
      </c>
      <c r="E27" s="8">
        <v>0.7</v>
      </c>
      <c r="F27" s="11">
        <v>0.5</v>
      </c>
      <c r="G27" s="11">
        <v>1.4</v>
      </c>
      <c r="H27" s="11">
        <v>3.7</v>
      </c>
      <c r="I27" s="11">
        <v>3.7</v>
      </c>
      <c r="J27" s="11">
        <v>25.7</v>
      </c>
      <c r="K27" s="11">
        <v>7.9</v>
      </c>
      <c r="L27" s="11">
        <v>10.8</v>
      </c>
      <c r="M27" s="11">
        <v>17.600000000000001</v>
      </c>
      <c r="N27" s="11">
        <v>5.2</v>
      </c>
      <c r="O27" s="11">
        <v>15.6</v>
      </c>
      <c r="P27" s="11">
        <v>7.3</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P9">
    <cfRule type="top10" dxfId="1962" priority="10" rank="1"/>
  </conditionalFormatting>
  <conditionalFormatting sqref="E11:P11">
    <cfRule type="top10" dxfId="1961" priority="9" rank="1"/>
  </conditionalFormatting>
  <conditionalFormatting sqref="E13:P13">
    <cfRule type="top10" dxfId="1960" priority="8" rank="1"/>
  </conditionalFormatting>
  <conditionalFormatting sqref="E15:P15">
    <cfRule type="top10" dxfId="1959" priority="7" rank="1"/>
  </conditionalFormatting>
  <conditionalFormatting sqref="E17:P17">
    <cfRule type="top10" dxfId="1958" priority="6" rank="1"/>
  </conditionalFormatting>
  <conditionalFormatting sqref="E19:P19">
    <cfRule type="top10" dxfId="1957" priority="5" rank="1"/>
  </conditionalFormatting>
  <conditionalFormatting sqref="E21:P21">
    <cfRule type="top10" dxfId="1956" priority="4" rank="1"/>
  </conditionalFormatting>
  <conditionalFormatting sqref="E23:P23">
    <cfRule type="top10" dxfId="1955" priority="3" rank="1"/>
  </conditionalFormatting>
  <conditionalFormatting sqref="E25:P25">
    <cfRule type="top10" dxfId="1954" priority="2" rank="1"/>
  </conditionalFormatting>
  <conditionalFormatting sqref="E27:P27">
    <cfRule type="top10" dxfId="1953" priority="1" rank="1"/>
  </conditionalFormatting>
  <pageMargins left="0.7" right="0.7" top="0.75" bottom="0.75" header="0.3" footer="0.3"/>
  <pageSetup paperSize="9" scale="92" orientation="landscape" r:id="rId1"/>
  <headerFoot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16" ht="15.75" customHeight="1" x14ac:dyDescent="0.15">
      <c r="B2" s="1" t="s">
        <v>49</v>
      </c>
    </row>
    <row r="3" spans="2:16" ht="15.75" customHeight="1" x14ac:dyDescent="0.15">
      <c r="B3" s="1" t="s">
        <v>424</v>
      </c>
    </row>
    <row r="4" spans="2:16" ht="15.75" customHeight="1" x14ac:dyDescent="0.15">
      <c r="B4" s="1" t="s">
        <v>463</v>
      </c>
      <c r="C4" s="74"/>
    </row>
    <row r="5" spans="2:16" ht="15.75" customHeight="1" x14ac:dyDescent="0.15">
      <c r="B5" s="1" t="s">
        <v>426</v>
      </c>
    </row>
    <row r="6" spans="2:16" ht="4.5" customHeight="1" x14ac:dyDescent="0.15">
      <c r="B6" s="12"/>
      <c r="C6" s="14"/>
      <c r="D6" s="15"/>
      <c r="E6" s="6"/>
      <c r="F6" s="13"/>
      <c r="G6" s="13"/>
    </row>
    <row r="7" spans="2:16" s="2" customFormat="1" ht="118.5" customHeight="1" thickBot="1" x14ac:dyDescent="0.2">
      <c r="B7" s="9"/>
      <c r="C7" s="5" t="s">
        <v>427</v>
      </c>
      <c r="D7" s="19" t="s">
        <v>52</v>
      </c>
      <c r="E7" s="22" t="s">
        <v>38</v>
      </c>
      <c r="F7" s="23" t="s">
        <v>579</v>
      </c>
      <c r="G7" s="23" t="s">
        <v>53</v>
      </c>
      <c r="H7" s="76"/>
      <c r="I7" s="76"/>
      <c r="J7" s="76"/>
      <c r="K7" s="76"/>
      <c r="L7" s="76"/>
      <c r="M7" s="76"/>
      <c r="N7" s="76"/>
      <c r="O7" s="76"/>
      <c r="P7" s="76"/>
    </row>
    <row r="8" spans="2:16" ht="15.75" customHeight="1" thickTop="1" x14ac:dyDescent="0.15">
      <c r="B8" s="108" t="s">
        <v>428</v>
      </c>
      <c r="C8" s="119"/>
      <c r="D8" s="16">
        <v>5666</v>
      </c>
      <c r="E8" s="27">
        <v>2628</v>
      </c>
      <c r="F8" s="28">
        <v>2806</v>
      </c>
      <c r="G8" s="28">
        <v>232</v>
      </c>
    </row>
    <row r="9" spans="2:16" ht="15.75" customHeight="1" x14ac:dyDescent="0.15">
      <c r="B9" s="110"/>
      <c r="C9" s="120"/>
      <c r="D9" s="18">
        <v>100</v>
      </c>
      <c r="E9" s="8">
        <v>46.4</v>
      </c>
      <c r="F9" s="11">
        <v>49.5</v>
      </c>
      <c r="G9" s="11">
        <v>4.0999999999999996</v>
      </c>
    </row>
    <row r="10" spans="2:16" ht="15.75" customHeight="1" x14ac:dyDescent="0.15">
      <c r="B10" s="117" t="s">
        <v>429</v>
      </c>
      <c r="C10" s="121" t="s">
        <v>2</v>
      </c>
      <c r="D10" s="16">
        <v>1156</v>
      </c>
      <c r="E10" s="27">
        <v>521</v>
      </c>
      <c r="F10" s="28">
        <v>581</v>
      </c>
      <c r="G10" s="28">
        <v>54</v>
      </c>
    </row>
    <row r="11" spans="2:16" ht="15.75" customHeight="1" x14ac:dyDescent="0.15">
      <c r="B11" s="116"/>
      <c r="C11" s="114"/>
      <c r="D11" s="33">
        <v>100</v>
      </c>
      <c r="E11" s="34">
        <v>45.1</v>
      </c>
      <c r="F11" s="35">
        <v>50.3</v>
      </c>
      <c r="G11" s="35">
        <v>4.7</v>
      </c>
    </row>
    <row r="12" spans="2:16" ht="15.75" customHeight="1" x14ac:dyDescent="0.15">
      <c r="B12" s="116"/>
      <c r="C12" s="112" t="s">
        <v>3</v>
      </c>
      <c r="D12" s="16">
        <v>4467</v>
      </c>
      <c r="E12" s="27">
        <v>2086</v>
      </c>
      <c r="F12" s="28">
        <v>2207</v>
      </c>
      <c r="G12" s="28">
        <v>174</v>
      </c>
    </row>
    <row r="13" spans="2:16" ht="15.75" customHeight="1" x14ac:dyDescent="0.15">
      <c r="B13" s="118"/>
      <c r="C13" s="113"/>
      <c r="D13" s="18">
        <v>100</v>
      </c>
      <c r="E13" s="8">
        <v>46.7</v>
      </c>
      <c r="F13" s="11">
        <v>49.4</v>
      </c>
      <c r="G13" s="11">
        <v>3.9</v>
      </c>
    </row>
    <row r="14" spans="2:16" ht="15.75" customHeight="1" x14ac:dyDescent="0.15">
      <c r="B14" s="117" t="s">
        <v>4</v>
      </c>
      <c r="C14" s="121" t="s">
        <v>430</v>
      </c>
      <c r="D14" s="16">
        <v>60</v>
      </c>
      <c r="E14" s="27">
        <v>28</v>
      </c>
      <c r="F14" s="28">
        <v>32</v>
      </c>
      <c r="G14" s="28">
        <v>0</v>
      </c>
    </row>
    <row r="15" spans="2:16" ht="15.75" customHeight="1" x14ac:dyDescent="0.15">
      <c r="B15" s="116"/>
      <c r="C15" s="114"/>
      <c r="D15" s="33">
        <v>100</v>
      </c>
      <c r="E15" s="34">
        <v>46.7</v>
      </c>
      <c r="F15" s="35">
        <v>53.3</v>
      </c>
      <c r="G15" s="35">
        <v>0</v>
      </c>
    </row>
    <row r="16" spans="2:16" ht="15.75" customHeight="1" x14ac:dyDescent="0.15">
      <c r="B16" s="116"/>
      <c r="C16" s="112" t="s">
        <v>431</v>
      </c>
      <c r="D16" s="16">
        <v>177</v>
      </c>
      <c r="E16" s="27">
        <v>85</v>
      </c>
      <c r="F16" s="28">
        <v>87</v>
      </c>
      <c r="G16" s="28">
        <v>5</v>
      </c>
    </row>
    <row r="17" spans="2:7" ht="15.75" customHeight="1" x14ac:dyDescent="0.15">
      <c r="B17" s="116"/>
      <c r="C17" s="114"/>
      <c r="D17" s="33">
        <v>100</v>
      </c>
      <c r="E17" s="34">
        <v>48</v>
      </c>
      <c r="F17" s="35">
        <v>49.2</v>
      </c>
      <c r="G17" s="35">
        <v>2.8</v>
      </c>
    </row>
    <row r="18" spans="2:7" ht="15.75" customHeight="1" x14ac:dyDescent="0.15">
      <c r="B18" s="116"/>
      <c r="C18" s="112" t="s">
        <v>432</v>
      </c>
      <c r="D18" s="16">
        <v>239</v>
      </c>
      <c r="E18" s="27">
        <v>122</v>
      </c>
      <c r="F18" s="28">
        <v>108</v>
      </c>
      <c r="G18" s="28">
        <v>9</v>
      </c>
    </row>
    <row r="19" spans="2:7" ht="15.75" customHeight="1" x14ac:dyDescent="0.15">
      <c r="B19" s="116"/>
      <c r="C19" s="114"/>
      <c r="D19" s="33">
        <v>100</v>
      </c>
      <c r="E19" s="34">
        <v>51</v>
      </c>
      <c r="F19" s="35">
        <v>45.2</v>
      </c>
      <c r="G19" s="35">
        <v>3.8</v>
      </c>
    </row>
    <row r="20" spans="2:7" ht="15.75" customHeight="1" x14ac:dyDescent="0.15">
      <c r="B20" s="116"/>
      <c r="C20" s="112" t="s">
        <v>433</v>
      </c>
      <c r="D20" s="16">
        <v>438</v>
      </c>
      <c r="E20" s="27">
        <v>192</v>
      </c>
      <c r="F20" s="28">
        <v>224</v>
      </c>
      <c r="G20" s="28">
        <v>22</v>
      </c>
    </row>
    <row r="21" spans="2:7" ht="15.75" customHeight="1" x14ac:dyDescent="0.15">
      <c r="B21" s="116"/>
      <c r="C21" s="114"/>
      <c r="D21" s="33">
        <v>100</v>
      </c>
      <c r="E21" s="34">
        <v>43.8</v>
      </c>
      <c r="F21" s="35">
        <v>51.1</v>
      </c>
      <c r="G21" s="35">
        <v>5</v>
      </c>
    </row>
    <row r="22" spans="2:7" ht="15.75" customHeight="1" x14ac:dyDescent="0.15">
      <c r="B22" s="116"/>
      <c r="C22" s="112" t="s">
        <v>434</v>
      </c>
      <c r="D22" s="16">
        <v>1054</v>
      </c>
      <c r="E22" s="27">
        <v>501</v>
      </c>
      <c r="F22" s="28">
        <v>512</v>
      </c>
      <c r="G22" s="28">
        <v>41</v>
      </c>
    </row>
    <row r="23" spans="2:7" ht="15.75" customHeight="1" x14ac:dyDescent="0.15">
      <c r="B23" s="116"/>
      <c r="C23" s="114"/>
      <c r="D23" s="33">
        <v>100</v>
      </c>
      <c r="E23" s="34">
        <v>47.5</v>
      </c>
      <c r="F23" s="35">
        <v>48.6</v>
      </c>
      <c r="G23" s="35">
        <v>3.9</v>
      </c>
    </row>
    <row r="24" spans="2:7" ht="15.75" customHeight="1" x14ac:dyDescent="0.15">
      <c r="B24" s="116"/>
      <c r="C24" s="112" t="s">
        <v>435</v>
      </c>
      <c r="D24" s="16">
        <v>1854</v>
      </c>
      <c r="E24" s="27">
        <v>850</v>
      </c>
      <c r="F24" s="28">
        <v>937</v>
      </c>
      <c r="G24" s="28">
        <v>67</v>
      </c>
    </row>
    <row r="25" spans="2:7" ht="15.75" customHeight="1" x14ac:dyDescent="0.15">
      <c r="B25" s="116"/>
      <c r="C25" s="114"/>
      <c r="D25" s="33">
        <v>100</v>
      </c>
      <c r="E25" s="34">
        <v>45.8</v>
      </c>
      <c r="F25" s="35">
        <v>50.5</v>
      </c>
      <c r="G25" s="35">
        <v>3.6</v>
      </c>
    </row>
    <row r="26" spans="2:7" ht="15.75" customHeight="1" x14ac:dyDescent="0.15">
      <c r="B26" s="116"/>
      <c r="C26" s="112" t="s">
        <v>436</v>
      </c>
      <c r="D26" s="16">
        <v>1719</v>
      </c>
      <c r="E26" s="27">
        <v>792</v>
      </c>
      <c r="F26" s="28">
        <v>843</v>
      </c>
      <c r="G26" s="28">
        <v>84</v>
      </c>
    </row>
    <row r="27" spans="2:7" ht="15.75" customHeight="1" x14ac:dyDescent="0.15">
      <c r="B27" s="118"/>
      <c r="C27" s="113"/>
      <c r="D27" s="18">
        <v>100</v>
      </c>
      <c r="E27" s="8">
        <v>46.1</v>
      </c>
      <c r="F27" s="11">
        <v>49</v>
      </c>
      <c r="G27" s="11">
        <v>4.9000000000000004</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G9">
    <cfRule type="top10" dxfId="1952" priority="443" rank="1"/>
  </conditionalFormatting>
  <conditionalFormatting sqref="E11:G11">
    <cfRule type="top10" dxfId="1951" priority="444" rank="1"/>
  </conditionalFormatting>
  <conditionalFormatting sqref="E13:G13">
    <cfRule type="top10" dxfId="1950" priority="445" rank="1"/>
  </conditionalFormatting>
  <conditionalFormatting sqref="E15:G15">
    <cfRule type="top10" dxfId="1949" priority="446" rank="1"/>
  </conditionalFormatting>
  <conditionalFormatting sqref="E17:G17">
    <cfRule type="top10" dxfId="1948" priority="447" rank="1"/>
  </conditionalFormatting>
  <conditionalFormatting sqref="E19:G19">
    <cfRule type="top10" dxfId="1947" priority="448" rank="1"/>
  </conditionalFormatting>
  <conditionalFormatting sqref="E21:G21">
    <cfRule type="top10" dxfId="1946" priority="449" rank="1"/>
  </conditionalFormatting>
  <conditionalFormatting sqref="E23:G23">
    <cfRule type="top10" dxfId="1945" priority="450" rank="1"/>
  </conditionalFormatting>
  <conditionalFormatting sqref="E25:G25">
    <cfRule type="top10" dxfId="1944" priority="451" rank="1"/>
  </conditionalFormatting>
  <conditionalFormatting sqref="E27:G27">
    <cfRule type="top10" dxfId="1943" priority="452" rank="1"/>
  </conditionalFormatting>
  <pageMargins left="0.7" right="0.7" top="0.75" bottom="0.75" header="0.3" footer="0.3"/>
  <pageSetup paperSize="9"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8" ht="15.75" customHeight="1" x14ac:dyDescent="0.15">
      <c r="B2" s="1" t="s">
        <v>49</v>
      </c>
    </row>
    <row r="3" spans="2:8" ht="15.75" customHeight="1" x14ac:dyDescent="0.15">
      <c r="B3" s="1" t="s">
        <v>50</v>
      </c>
    </row>
    <row r="4" spans="2:8" ht="15.75" customHeight="1" x14ac:dyDescent="0.15">
      <c r="B4" s="3" t="s">
        <v>388</v>
      </c>
      <c r="C4" s="3"/>
      <c r="D4" s="3"/>
      <c r="E4" s="3"/>
      <c r="F4" s="3"/>
      <c r="G4" s="3"/>
      <c r="H4" s="3"/>
    </row>
    <row r="5" spans="2:8" ht="15.75" customHeight="1" x14ac:dyDescent="0.15">
      <c r="B5" s="3" t="s">
        <v>51</v>
      </c>
      <c r="C5" s="3"/>
      <c r="D5" s="3"/>
      <c r="E5" s="3"/>
      <c r="F5" s="3"/>
      <c r="G5" s="3"/>
      <c r="H5" s="3"/>
    </row>
    <row r="6" spans="2:8" ht="4.5" customHeight="1" x14ac:dyDescent="0.15">
      <c r="B6" s="12"/>
      <c r="C6" s="14"/>
      <c r="D6" s="15"/>
      <c r="E6" s="6"/>
      <c r="F6" s="13"/>
      <c r="G6" s="13"/>
      <c r="H6" s="3"/>
    </row>
    <row r="7" spans="2:8" s="2" customFormat="1" ht="118.5" customHeight="1" thickBot="1" x14ac:dyDescent="0.2">
      <c r="B7" s="9"/>
      <c r="C7" s="5" t="s">
        <v>48</v>
      </c>
      <c r="D7" s="19" t="s">
        <v>52</v>
      </c>
      <c r="E7" s="22" t="s">
        <v>38</v>
      </c>
      <c r="F7" s="23" t="s">
        <v>39</v>
      </c>
      <c r="G7" s="23" t="s">
        <v>53</v>
      </c>
      <c r="H7" s="4"/>
    </row>
    <row r="8" spans="2:8" ht="15.75" customHeight="1" thickTop="1" x14ac:dyDescent="0.15">
      <c r="B8" s="108" t="s">
        <v>54</v>
      </c>
      <c r="C8" s="109"/>
      <c r="D8" s="16">
        <v>745</v>
      </c>
      <c r="E8" s="7">
        <v>349</v>
      </c>
      <c r="F8" s="10">
        <v>357</v>
      </c>
      <c r="G8" s="10">
        <v>39</v>
      </c>
      <c r="H8" s="3"/>
    </row>
    <row r="9" spans="2:8" ht="15.75" customHeight="1" x14ac:dyDescent="0.15">
      <c r="B9" s="110"/>
      <c r="C9" s="111"/>
      <c r="D9" s="18">
        <v>100</v>
      </c>
      <c r="E9" s="8">
        <v>46.8</v>
      </c>
      <c r="F9" s="11">
        <v>47.9</v>
      </c>
      <c r="G9" s="11">
        <v>5.2</v>
      </c>
      <c r="H9" s="3"/>
    </row>
    <row r="10" spans="2:8" ht="15.75" customHeight="1" x14ac:dyDescent="0.15">
      <c r="B10" s="116" t="s">
        <v>46</v>
      </c>
      <c r="C10" s="115" t="s">
        <v>2</v>
      </c>
      <c r="D10" s="17">
        <v>245</v>
      </c>
      <c r="E10" s="7">
        <v>100</v>
      </c>
      <c r="F10" s="10">
        <v>131</v>
      </c>
      <c r="G10" s="10">
        <v>14</v>
      </c>
      <c r="H10" s="3"/>
    </row>
    <row r="11" spans="2:8" ht="15.75" customHeight="1" x14ac:dyDescent="0.15">
      <c r="B11" s="116"/>
      <c r="C11" s="114" t="s">
        <v>0</v>
      </c>
      <c r="D11" s="33">
        <v>100</v>
      </c>
      <c r="E11" s="34">
        <v>40.799999999999997</v>
      </c>
      <c r="F11" s="35">
        <v>53.5</v>
      </c>
      <c r="G11" s="35">
        <v>5.7</v>
      </c>
      <c r="H11" s="3"/>
    </row>
    <row r="12" spans="2:8" ht="15.75" customHeight="1" x14ac:dyDescent="0.15">
      <c r="B12" s="116"/>
      <c r="C12" s="112" t="s">
        <v>3</v>
      </c>
      <c r="D12" s="16">
        <v>491</v>
      </c>
      <c r="E12" s="27">
        <v>245</v>
      </c>
      <c r="F12" s="28">
        <v>221</v>
      </c>
      <c r="G12" s="28">
        <v>25</v>
      </c>
      <c r="H12" s="3"/>
    </row>
    <row r="13" spans="2:8" ht="15.75" customHeight="1" x14ac:dyDescent="0.15">
      <c r="B13" s="116"/>
      <c r="C13" s="113" t="s">
        <v>0</v>
      </c>
      <c r="D13" s="18">
        <v>100</v>
      </c>
      <c r="E13" s="8">
        <v>49.9</v>
      </c>
      <c r="F13" s="11">
        <v>45</v>
      </c>
      <c r="G13" s="11">
        <v>5.0999999999999996</v>
      </c>
      <c r="H13" s="3"/>
    </row>
    <row r="14" spans="2:8" ht="15.75" customHeight="1" x14ac:dyDescent="0.15">
      <c r="B14" s="117" t="s">
        <v>47</v>
      </c>
      <c r="C14" s="112" t="s">
        <v>5</v>
      </c>
      <c r="D14" s="17">
        <v>59</v>
      </c>
      <c r="E14" s="7">
        <v>25</v>
      </c>
      <c r="F14" s="10">
        <v>32</v>
      </c>
      <c r="G14" s="10">
        <v>2</v>
      </c>
      <c r="H14" s="3"/>
    </row>
    <row r="15" spans="2:8" ht="15.75" customHeight="1" x14ac:dyDescent="0.15">
      <c r="B15" s="116"/>
      <c r="C15" s="114" t="s">
        <v>0</v>
      </c>
      <c r="D15" s="33">
        <v>100</v>
      </c>
      <c r="E15" s="34">
        <v>42.4</v>
      </c>
      <c r="F15" s="35">
        <v>54.2</v>
      </c>
      <c r="G15" s="35">
        <v>3.4</v>
      </c>
      <c r="H15" s="3"/>
    </row>
    <row r="16" spans="2:8" ht="15.75" customHeight="1" x14ac:dyDescent="0.15">
      <c r="B16" s="116"/>
      <c r="C16" s="112" t="s">
        <v>6</v>
      </c>
      <c r="D16" s="16">
        <v>70</v>
      </c>
      <c r="E16" s="27">
        <v>21</v>
      </c>
      <c r="F16" s="28">
        <v>47</v>
      </c>
      <c r="G16" s="28">
        <v>2</v>
      </c>
      <c r="H16" s="3"/>
    </row>
    <row r="17" spans="2:8" ht="15.75" customHeight="1" x14ac:dyDescent="0.15">
      <c r="B17" s="116"/>
      <c r="C17" s="114" t="s">
        <v>0</v>
      </c>
      <c r="D17" s="33">
        <v>100</v>
      </c>
      <c r="E17" s="34">
        <v>30</v>
      </c>
      <c r="F17" s="35">
        <v>67.099999999999994</v>
      </c>
      <c r="G17" s="35">
        <v>2.9</v>
      </c>
      <c r="H17" s="3"/>
    </row>
    <row r="18" spans="2:8" ht="15.75" customHeight="1" x14ac:dyDescent="0.15">
      <c r="B18" s="116"/>
      <c r="C18" s="112" t="s">
        <v>7</v>
      </c>
      <c r="D18" s="16">
        <v>123</v>
      </c>
      <c r="E18" s="27">
        <v>64</v>
      </c>
      <c r="F18" s="28">
        <v>53</v>
      </c>
      <c r="G18" s="28">
        <v>6</v>
      </c>
      <c r="H18" s="3"/>
    </row>
    <row r="19" spans="2:8" ht="15.75" customHeight="1" x14ac:dyDescent="0.15">
      <c r="B19" s="116"/>
      <c r="C19" s="114" t="s">
        <v>0</v>
      </c>
      <c r="D19" s="33">
        <v>100</v>
      </c>
      <c r="E19" s="34">
        <v>52</v>
      </c>
      <c r="F19" s="35">
        <v>43.1</v>
      </c>
      <c r="G19" s="35">
        <v>4.9000000000000004</v>
      </c>
      <c r="H19" s="3"/>
    </row>
    <row r="20" spans="2:8" ht="15.75" customHeight="1" x14ac:dyDescent="0.15">
      <c r="B20" s="116"/>
      <c r="C20" s="112" t="s">
        <v>8</v>
      </c>
      <c r="D20" s="16">
        <v>195</v>
      </c>
      <c r="E20" s="27">
        <v>86</v>
      </c>
      <c r="F20" s="28">
        <v>97</v>
      </c>
      <c r="G20" s="28">
        <v>12</v>
      </c>
      <c r="H20" s="3"/>
    </row>
    <row r="21" spans="2:8" ht="15.75" customHeight="1" x14ac:dyDescent="0.15">
      <c r="B21" s="116"/>
      <c r="C21" s="114" t="s">
        <v>0</v>
      </c>
      <c r="D21" s="33">
        <v>100</v>
      </c>
      <c r="E21" s="34">
        <v>44.1</v>
      </c>
      <c r="F21" s="35">
        <v>49.7</v>
      </c>
      <c r="G21" s="35">
        <v>6.2</v>
      </c>
      <c r="H21" s="3"/>
    </row>
    <row r="22" spans="2:8" ht="15.75" customHeight="1" x14ac:dyDescent="0.15">
      <c r="B22" s="116"/>
      <c r="C22" s="112" t="s">
        <v>9</v>
      </c>
      <c r="D22" s="16">
        <v>287</v>
      </c>
      <c r="E22" s="27">
        <v>148</v>
      </c>
      <c r="F22" s="28">
        <v>122</v>
      </c>
      <c r="G22" s="28">
        <v>17</v>
      </c>
      <c r="H22" s="3"/>
    </row>
    <row r="23" spans="2:8" ht="15.75" customHeight="1" x14ac:dyDescent="0.15">
      <c r="B23" s="118"/>
      <c r="C23" s="113" t="s">
        <v>0</v>
      </c>
      <c r="D23" s="18">
        <v>100</v>
      </c>
      <c r="E23" s="8">
        <v>51.6</v>
      </c>
      <c r="F23" s="11">
        <v>42.5</v>
      </c>
      <c r="G23" s="11">
        <v>5.9</v>
      </c>
      <c r="H23" s="3"/>
    </row>
    <row r="24" spans="2:8" ht="15.75" customHeight="1" x14ac:dyDescent="0.15">
      <c r="B24" s="3"/>
      <c r="C24" s="3"/>
      <c r="D24" s="3"/>
      <c r="E24" s="3"/>
      <c r="F24" s="3"/>
      <c r="G24" s="3"/>
      <c r="H24" s="3"/>
    </row>
    <row r="25" spans="2:8" ht="15.75" customHeight="1" x14ac:dyDescent="0.15">
      <c r="B25" s="3"/>
      <c r="C25" s="3"/>
      <c r="D25" s="3"/>
      <c r="E25" s="3"/>
      <c r="F25" s="3"/>
      <c r="G25" s="3"/>
      <c r="H25" s="3"/>
    </row>
    <row r="26" spans="2:8" ht="15.75" customHeight="1" x14ac:dyDescent="0.15">
      <c r="B26" s="3"/>
      <c r="C26" s="3"/>
      <c r="D26" s="3"/>
      <c r="E26" s="3"/>
      <c r="F26" s="3"/>
      <c r="G26" s="3"/>
      <c r="H26" s="3"/>
    </row>
    <row r="27" spans="2:8" ht="15.75" customHeight="1" x14ac:dyDescent="0.15">
      <c r="B27" s="3"/>
      <c r="C27" s="3"/>
      <c r="D27" s="3"/>
      <c r="E27" s="3"/>
      <c r="F27" s="3"/>
      <c r="G27" s="3"/>
      <c r="H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G9">
    <cfRule type="top10" dxfId="2420" priority="2214" rank="1"/>
  </conditionalFormatting>
  <conditionalFormatting sqref="E11:G11">
    <cfRule type="top10" dxfId="2419" priority="2215" rank="1"/>
  </conditionalFormatting>
  <conditionalFormatting sqref="E13:G13">
    <cfRule type="top10" dxfId="2418" priority="2216" rank="1"/>
  </conditionalFormatting>
  <conditionalFormatting sqref="E15:G15">
    <cfRule type="top10" dxfId="2417" priority="2217" rank="1"/>
  </conditionalFormatting>
  <conditionalFormatting sqref="E17:G17">
    <cfRule type="top10" dxfId="2416" priority="2218" rank="1"/>
  </conditionalFormatting>
  <conditionalFormatting sqref="E19:G19">
    <cfRule type="top10" dxfId="2415" priority="2219" rank="1"/>
  </conditionalFormatting>
  <conditionalFormatting sqref="E21:G21">
    <cfRule type="top10" dxfId="2414" priority="2220" rank="1"/>
  </conditionalFormatting>
  <conditionalFormatting sqref="E23:G23">
    <cfRule type="top10" dxfId="2413" priority="2221" rank="1"/>
  </conditionalFormatting>
  <pageMargins left="0.7" right="0.7" top="0.75" bottom="0.75" header="0.3" footer="0.3"/>
  <pageSetup paperSize="9" orientation="landscape" r:id="rId1"/>
  <headerFoot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16" ht="15.75" customHeight="1" x14ac:dyDescent="0.15">
      <c r="B2" s="1" t="s">
        <v>49</v>
      </c>
    </row>
    <row r="3" spans="2:16" ht="15.75" customHeight="1" x14ac:dyDescent="0.15">
      <c r="B3" s="1" t="s">
        <v>424</v>
      </c>
    </row>
    <row r="4" spans="2:16" ht="15.75" customHeight="1" x14ac:dyDescent="0.15">
      <c r="B4" s="1" t="s">
        <v>464</v>
      </c>
      <c r="C4" s="74"/>
    </row>
    <row r="5" spans="2:16" ht="15.75" customHeight="1" x14ac:dyDescent="0.15">
      <c r="B5" s="1" t="s">
        <v>426</v>
      </c>
    </row>
    <row r="6" spans="2:16" ht="4.5" customHeight="1" x14ac:dyDescent="0.15">
      <c r="B6" s="12"/>
      <c r="C6" s="14"/>
      <c r="D6" s="15"/>
      <c r="E6" s="6"/>
      <c r="F6" s="13"/>
      <c r="G6" s="13"/>
    </row>
    <row r="7" spans="2:16" s="2" customFormat="1" ht="118.5" customHeight="1" thickBot="1" x14ac:dyDescent="0.2">
      <c r="B7" s="9"/>
      <c r="C7" s="5" t="s">
        <v>427</v>
      </c>
      <c r="D7" s="19" t="s">
        <v>52</v>
      </c>
      <c r="E7" s="22" t="s">
        <v>38</v>
      </c>
      <c r="F7" s="23" t="s">
        <v>438</v>
      </c>
      <c r="G7" s="23" t="s">
        <v>53</v>
      </c>
      <c r="H7" s="76"/>
      <c r="I7" s="76"/>
      <c r="J7" s="76"/>
      <c r="K7" s="76"/>
      <c r="L7" s="76"/>
      <c r="M7" s="76"/>
      <c r="N7" s="76"/>
      <c r="O7" s="76"/>
      <c r="P7" s="76"/>
    </row>
    <row r="8" spans="2:16" ht="15.75" customHeight="1" thickTop="1" x14ac:dyDescent="0.15">
      <c r="B8" s="108" t="s">
        <v>428</v>
      </c>
      <c r="C8" s="119"/>
      <c r="D8" s="16">
        <v>5666</v>
      </c>
      <c r="E8" s="27">
        <v>2110</v>
      </c>
      <c r="F8" s="28">
        <v>3297</v>
      </c>
      <c r="G8" s="28">
        <v>259</v>
      </c>
    </row>
    <row r="9" spans="2:16" ht="15.75" customHeight="1" x14ac:dyDescent="0.15">
      <c r="B9" s="110"/>
      <c r="C9" s="120"/>
      <c r="D9" s="18">
        <v>100</v>
      </c>
      <c r="E9" s="8">
        <v>37.200000000000003</v>
      </c>
      <c r="F9" s="11">
        <v>58.2</v>
      </c>
      <c r="G9" s="11">
        <v>4.5999999999999996</v>
      </c>
    </row>
    <row r="10" spans="2:16" ht="15.75" customHeight="1" x14ac:dyDescent="0.15">
      <c r="B10" s="117" t="s">
        <v>429</v>
      </c>
      <c r="C10" s="121" t="s">
        <v>2</v>
      </c>
      <c r="D10" s="16">
        <v>1156</v>
      </c>
      <c r="E10" s="27">
        <v>476</v>
      </c>
      <c r="F10" s="28">
        <v>622</v>
      </c>
      <c r="G10" s="28">
        <v>58</v>
      </c>
    </row>
    <row r="11" spans="2:16" ht="15.75" customHeight="1" x14ac:dyDescent="0.15">
      <c r="B11" s="116"/>
      <c r="C11" s="114"/>
      <c r="D11" s="33">
        <v>100</v>
      </c>
      <c r="E11" s="34">
        <v>41.2</v>
      </c>
      <c r="F11" s="35">
        <v>53.8</v>
      </c>
      <c r="G11" s="35">
        <v>5</v>
      </c>
    </row>
    <row r="12" spans="2:16" ht="15.75" customHeight="1" x14ac:dyDescent="0.15">
      <c r="B12" s="116"/>
      <c r="C12" s="112" t="s">
        <v>3</v>
      </c>
      <c r="D12" s="16">
        <v>4467</v>
      </c>
      <c r="E12" s="27">
        <v>1617</v>
      </c>
      <c r="F12" s="28">
        <v>2652</v>
      </c>
      <c r="G12" s="28">
        <v>198</v>
      </c>
    </row>
    <row r="13" spans="2:16" ht="15.75" customHeight="1" x14ac:dyDescent="0.15">
      <c r="B13" s="118"/>
      <c r="C13" s="113"/>
      <c r="D13" s="18">
        <v>100</v>
      </c>
      <c r="E13" s="8">
        <v>36.200000000000003</v>
      </c>
      <c r="F13" s="11">
        <v>59.4</v>
      </c>
      <c r="G13" s="11">
        <v>4.4000000000000004</v>
      </c>
    </row>
    <row r="14" spans="2:16" ht="15.75" customHeight="1" x14ac:dyDescent="0.15">
      <c r="B14" s="117" t="s">
        <v>4</v>
      </c>
      <c r="C14" s="121" t="s">
        <v>430</v>
      </c>
      <c r="D14" s="16">
        <v>60</v>
      </c>
      <c r="E14" s="27">
        <v>22</v>
      </c>
      <c r="F14" s="28">
        <v>38</v>
      </c>
      <c r="G14" s="28">
        <v>0</v>
      </c>
    </row>
    <row r="15" spans="2:16" ht="15.75" customHeight="1" x14ac:dyDescent="0.15">
      <c r="B15" s="116"/>
      <c r="C15" s="114"/>
      <c r="D15" s="33">
        <v>100</v>
      </c>
      <c r="E15" s="34">
        <v>36.700000000000003</v>
      </c>
      <c r="F15" s="35">
        <v>63.3</v>
      </c>
      <c r="G15" s="35">
        <v>0</v>
      </c>
    </row>
    <row r="16" spans="2:16" ht="15.75" customHeight="1" x14ac:dyDescent="0.15">
      <c r="B16" s="116"/>
      <c r="C16" s="112" t="s">
        <v>431</v>
      </c>
      <c r="D16" s="16">
        <v>177</v>
      </c>
      <c r="E16" s="27">
        <v>76</v>
      </c>
      <c r="F16" s="28">
        <v>96</v>
      </c>
      <c r="G16" s="28">
        <v>5</v>
      </c>
    </row>
    <row r="17" spans="2:7" ht="15.75" customHeight="1" x14ac:dyDescent="0.15">
      <c r="B17" s="116"/>
      <c r="C17" s="114"/>
      <c r="D17" s="33">
        <v>100</v>
      </c>
      <c r="E17" s="34">
        <v>42.9</v>
      </c>
      <c r="F17" s="35">
        <v>54.2</v>
      </c>
      <c r="G17" s="35">
        <v>2.8</v>
      </c>
    </row>
    <row r="18" spans="2:7" ht="15.75" customHeight="1" x14ac:dyDescent="0.15">
      <c r="B18" s="116"/>
      <c r="C18" s="112" t="s">
        <v>432</v>
      </c>
      <c r="D18" s="16">
        <v>239</v>
      </c>
      <c r="E18" s="27">
        <v>99</v>
      </c>
      <c r="F18" s="28">
        <v>133</v>
      </c>
      <c r="G18" s="28">
        <v>7</v>
      </c>
    </row>
    <row r="19" spans="2:7" ht="15.75" customHeight="1" x14ac:dyDescent="0.15">
      <c r="B19" s="116"/>
      <c r="C19" s="114"/>
      <c r="D19" s="33">
        <v>100</v>
      </c>
      <c r="E19" s="34">
        <v>41.4</v>
      </c>
      <c r="F19" s="35">
        <v>55.6</v>
      </c>
      <c r="G19" s="35">
        <v>2.9</v>
      </c>
    </row>
    <row r="20" spans="2:7" ht="15.75" customHeight="1" x14ac:dyDescent="0.15">
      <c r="B20" s="116"/>
      <c r="C20" s="112" t="s">
        <v>433</v>
      </c>
      <c r="D20" s="16">
        <v>438</v>
      </c>
      <c r="E20" s="27">
        <v>162</v>
      </c>
      <c r="F20" s="28">
        <v>253</v>
      </c>
      <c r="G20" s="28">
        <v>23</v>
      </c>
    </row>
    <row r="21" spans="2:7" ht="15.75" customHeight="1" x14ac:dyDescent="0.15">
      <c r="B21" s="116"/>
      <c r="C21" s="114"/>
      <c r="D21" s="33">
        <v>100</v>
      </c>
      <c r="E21" s="34">
        <v>37</v>
      </c>
      <c r="F21" s="35">
        <v>57.8</v>
      </c>
      <c r="G21" s="35">
        <v>5.3</v>
      </c>
    </row>
    <row r="22" spans="2:7" ht="15.75" customHeight="1" x14ac:dyDescent="0.15">
      <c r="B22" s="116"/>
      <c r="C22" s="112" t="s">
        <v>434</v>
      </c>
      <c r="D22" s="16">
        <v>1054</v>
      </c>
      <c r="E22" s="27">
        <v>396</v>
      </c>
      <c r="F22" s="28">
        <v>608</v>
      </c>
      <c r="G22" s="28">
        <v>50</v>
      </c>
    </row>
    <row r="23" spans="2:7" ht="15.75" customHeight="1" x14ac:dyDescent="0.15">
      <c r="B23" s="116"/>
      <c r="C23" s="114"/>
      <c r="D23" s="33">
        <v>100</v>
      </c>
      <c r="E23" s="34">
        <v>37.6</v>
      </c>
      <c r="F23" s="35">
        <v>57.7</v>
      </c>
      <c r="G23" s="35">
        <v>4.7</v>
      </c>
    </row>
    <row r="24" spans="2:7" ht="15.75" customHeight="1" x14ac:dyDescent="0.15">
      <c r="B24" s="116"/>
      <c r="C24" s="112" t="s">
        <v>435</v>
      </c>
      <c r="D24" s="16">
        <v>1854</v>
      </c>
      <c r="E24" s="27">
        <v>675</v>
      </c>
      <c r="F24" s="28">
        <v>1105</v>
      </c>
      <c r="G24" s="28">
        <v>74</v>
      </c>
    </row>
    <row r="25" spans="2:7" ht="15.75" customHeight="1" x14ac:dyDescent="0.15">
      <c r="B25" s="116"/>
      <c r="C25" s="114"/>
      <c r="D25" s="33">
        <v>100</v>
      </c>
      <c r="E25" s="34">
        <v>36.4</v>
      </c>
      <c r="F25" s="35">
        <v>59.6</v>
      </c>
      <c r="G25" s="35">
        <v>4</v>
      </c>
    </row>
    <row r="26" spans="2:7" ht="15.75" customHeight="1" x14ac:dyDescent="0.15">
      <c r="B26" s="116"/>
      <c r="C26" s="112" t="s">
        <v>436</v>
      </c>
      <c r="D26" s="16">
        <v>1719</v>
      </c>
      <c r="E26" s="27">
        <v>634</v>
      </c>
      <c r="F26" s="28">
        <v>987</v>
      </c>
      <c r="G26" s="28">
        <v>98</v>
      </c>
    </row>
    <row r="27" spans="2:7" ht="15.75" customHeight="1" x14ac:dyDescent="0.15">
      <c r="B27" s="118"/>
      <c r="C27" s="113"/>
      <c r="D27" s="18">
        <v>100</v>
      </c>
      <c r="E27" s="8">
        <v>36.9</v>
      </c>
      <c r="F27" s="11">
        <v>57.4</v>
      </c>
      <c r="G27" s="11">
        <v>5.7</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G9">
    <cfRule type="top10" dxfId="1942" priority="453" rank="1"/>
  </conditionalFormatting>
  <conditionalFormatting sqref="E11:G11">
    <cfRule type="top10" dxfId="1941" priority="454" rank="1"/>
  </conditionalFormatting>
  <conditionalFormatting sqref="E13:G13">
    <cfRule type="top10" dxfId="1940" priority="455" rank="1"/>
  </conditionalFormatting>
  <conditionalFormatting sqref="E15:G15">
    <cfRule type="top10" dxfId="1939" priority="456" rank="1"/>
  </conditionalFormatting>
  <conditionalFormatting sqref="E17:G17">
    <cfRule type="top10" dxfId="1938" priority="457" rank="1"/>
  </conditionalFormatting>
  <conditionalFormatting sqref="E19:G19">
    <cfRule type="top10" dxfId="1937" priority="458" rank="1"/>
  </conditionalFormatting>
  <conditionalFormatting sqref="E21:G21">
    <cfRule type="top10" dxfId="1936" priority="459" rank="1"/>
  </conditionalFormatting>
  <conditionalFormatting sqref="E23:G23">
    <cfRule type="top10" dxfId="1935" priority="460" rank="1"/>
  </conditionalFormatting>
  <conditionalFormatting sqref="E25:G25">
    <cfRule type="top10" dxfId="1934" priority="461" rank="1"/>
  </conditionalFormatting>
  <conditionalFormatting sqref="E27:G27">
    <cfRule type="top10" dxfId="1933" priority="462" rank="1"/>
  </conditionalFormatting>
  <pageMargins left="0.7" right="0.7" top="0.75" bottom="0.75" header="0.3" footer="0.3"/>
  <pageSetup paperSize="9" orientation="landscape"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4" ht="15.75" customHeight="1" x14ac:dyDescent="0.15">
      <c r="B2" s="1" t="s">
        <v>49</v>
      </c>
    </row>
    <row r="3" spans="2:24" ht="15.75" customHeight="1" x14ac:dyDescent="0.15">
      <c r="B3" s="1" t="s">
        <v>424</v>
      </c>
    </row>
    <row r="4" spans="2:24" ht="15.75" customHeight="1" x14ac:dyDescent="0.15">
      <c r="B4" s="1" t="s">
        <v>456</v>
      </c>
      <c r="C4" s="74"/>
    </row>
    <row r="5" spans="2:24" ht="15.75" customHeight="1" x14ac:dyDescent="0.15">
      <c r="B5" s="1" t="s">
        <v>426</v>
      </c>
    </row>
    <row r="6" spans="2:24" ht="4.5" customHeight="1" x14ac:dyDescent="0.15">
      <c r="B6" s="12"/>
      <c r="C6" s="14"/>
      <c r="D6" s="15"/>
      <c r="E6" s="6"/>
      <c r="F6" s="13"/>
      <c r="G6" s="13"/>
      <c r="H6" s="13"/>
      <c r="I6" s="13"/>
      <c r="J6" s="13"/>
      <c r="K6" s="13"/>
      <c r="L6" s="13"/>
      <c r="M6" s="13"/>
      <c r="N6" s="13"/>
      <c r="O6" s="13"/>
    </row>
    <row r="7" spans="2:24" s="2" customFormat="1" ht="118.5" customHeight="1" thickBot="1" x14ac:dyDescent="0.2">
      <c r="B7" s="9"/>
      <c r="C7" s="5" t="s">
        <v>427</v>
      </c>
      <c r="D7" s="19" t="s">
        <v>52</v>
      </c>
      <c r="E7" s="22" t="s">
        <v>167</v>
      </c>
      <c r="F7" s="23" t="s">
        <v>441</v>
      </c>
      <c r="G7" s="23" t="s">
        <v>169</v>
      </c>
      <c r="H7" s="23" t="s">
        <v>15</v>
      </c>
      <c r="I7" s="23" t="s">
        <v>110</v>
      </c>
      <c r="J7" s="23" t="s">
        <v>111</v>
      </c>
      <c r="K7" s="23" t="s">
        <v>113</v>
      </c>
      <c r="L7" s="23" t="s">
        <v>170</v>
      </c>
      <c r="M7" s="23" t="s">
        <v>116</v>
      </c>
      <c r="N7" s="23" t="s">
        <v>17</v>
      </c>
      <c r="O7" s="23" t="s">
        <v>53</v>
      </c>
      <c r="P7" s="76"/>
      <c r="Q7" s="76"/>
      <c r="R7" s="76"/>
      <c r="S7" s="76"/>
      <c r="T7" s="76"/>
      <c r="U7" s="76"/>
      <c r="V7" s="76"/>
      <c r="W7" s="76"/>
      <c r="X7" s="76"/>
    </row>
    <row r="8" spans="2:24" ht="15.75" customHeight="1" thickTop="1" x14ac:dyDescent="0.15">
      <c r="B8" s="108" t="s">
        <v>428</v>
      </c>
      <c r="C8" s="119"/>
      <c r="D8" s="16">
        <v>5666</v>
      </c>
      <c r="E8" s="27">
        <v>1635</v>
      </c>
      <c r="F8" s="28">
        <v>2682</v>
      </c>
      <c r="G8" s="28">
        <v>1291</v>
      </c>
      <c r="H8" s="28">
        <v>795</v>
      </c>
      <c r="I8" s="28">
        <v>837</v>
      </c>
      <c r="J8" s="28">
        <v>140</v>
      </c>
      <c r="K8" s="28">
        <v>260</v>
      </c>
      <c r="L8" s="28">
        <v>805</v>
      </c>
      <c r="M8" s="29">
        <v>975</v>
      </c>
      <c r="N8" s="28">
        <v>330</v>
      </c>
      <c r="O8" s="28">
        <v>468</v>
      </c>
    </row>
    <row r="9" spans="2:24" ht="15.75" customHeight="1" x14ac:dyDescent="0.15">
      <c r="B9" s="110"/>
      <c r="C9" s="120"/>
      <c r="D9" s="18">
        <v>100</v>
      </c>
      <c r="E9" s="8">
        <v>28.9</v>
      </c>
      <c r="F9" s="11">
        <v>47.3</v>
      </c>
      <c r="G9" s="11">
        <v>22.8</v>
      </c>
      <c r="H9" s="11">
        <v>14</v>
      </c>
      <c r="I9" s="11">
        <v>14.8</v>
      </c>
      <c r="J9" s="11">
        <v>2.5</v>
      </c>
      <c r="K9" s="11">
        <v>4.5999999999999996</v>
      </c>
      <c r="L9" s="11">
        <v>14.2</v>
      </c>
      <c r="M9" s="36">
        <v>17.2</v>
      </c>
      <c r="N9" s="11">
        <v>5.8</v>
      </c>
      <c r="O9" s="11">
        <v>8.3000000000000007</v>
      </c>
    </row>
    <row r="10" spans="2:24" ht="15.75" customHeight="1" x14ac:dyDescent="0.15">
      <c r="B10" s="117" t="s">
        <v>429</v>
      </c>
      <c r="C10" s="121" t="s">
        <v>2</v>
      </c>
      <c r="D10" s="16">
        <v>1156</v>
      </c>
      <c r="E10" s="27">
        <v>387</v>
      </c>
      <c r="F10" s="28">
        <v>501</v>
      </c>
      <c r="G10" s="28">
        <v>214</v>
      </c>
      <c r="H10" s="28">
        <v>169</v>
      </c>
      <c r="I10" s="28">
        <v>192</v>
      </c>
      <c r="J10" s="28">
        <v>30</v>
      </c>
      <c r="K10" s="28">
        <v>58</v>
      </c>
      <c r="L10" s="28">
        <v>136</v>
      </c>
      <c r="M10" s="10">
        <v>201</v>
      </c>
      <c r="N10" s="28">
        <v>82</v>
      </c>
      <c r="O10" s="28">
        <v>94</v>
      </c>
    </row>
    <row r="11" spans="2:24" ht="15.75" customHeight="1" x14ac:dyDescent="0.15">
      <c r="B11" s="116"/>
      <c r="C11" s="114"/>
      <c r="D11" s="33">
        <v>100</v>
      </c>
      <c r="E11" s="34">
        <v>33.5</v>
      </c>
      <c r="F11" s="35">
        <v>43.3</v>
      </c>
      <c r="G11" s="35">
        <v>18.5</v>
      </c>
      <c r="H11" s="35">
        <v>14.6</v>
      </c>
      <c r="I11" s="35">
        <v>16.600000000000001</v>
      </c>
      <c r="J11" s="35">
        <v>2.6</v>
      </c>
      <c r="K11" s="35">
        <v>5</v>
      </c>
      <c r="L11" s="35">
        <v>11.8</v>
      </c>
      <c r="M11" s="35">
        <v>17.399999999999999</v>
      </c>
      <c r="N11" s="35">
        <v>7.1</v>
      </c>
      <c r="O11" s="35">
        <v>8.1</v>
      </c>
    </row>
    <row r="12" spans="2:24" ht="15.75" customHeight="1" x14ac:dyDescent="0.15">
      <c r="B12" s="116"/>
      <c r="C12" s="112" t="s">
        <v>3</v>
      </c>
      <c r="D12" s="16">
        <v>4467</v>
      </c>
      <c r="E12" s="27">
        <v>1227</v>
      </c>
      <c r="F12" s="28">
        <v>2162</v>
      </c>
      <c r="G12" s="28">
        <v>1066</v>
      </c>
      <c r="H12" s="28">
        <v>618</v>
      </c>
      <c r="I12" s="28">
        <v>639</v>
      </c>
      <c r="J12" s="28">
        <v>108</v>
      </c>
      <c r="K12" s="28">
        <v>199</v>
      </c>
      <c r="L12" s="28">
        <v>663</v>
      </c>
      <c r="M12" s="28">
        <v>771</v>
      </c>
      <c r="N12" s="28">
        <v>245</v>
      </c>
      <c r="O12" s="28">
        <v>370</v>
      </c>
    </row>
    <row r="13" spans="2:24" ht="15.75" customHeight="1" x14ac:dyDescent="0.15">
      <c r="B13" s="118"/>
      <c r="C13" s="113"/>
      <c r="D13" s="18">
        <v>100</v>
      </c>
      <c r="E13" s="8">
        <v>27.5</v>
      </c>
      <c r="F13" s="11">
        <v>48.4</v>
      </c>
      <c r="G13" s="11">
        <v>23.9</v>
      </c>
      <c r="H13" s="11">
        <v>13.8</v>
      </c>
      <c r="I13" s="11">
        <v>14.3</v>
      </c>
      <c r="J13" s="11">
        <v>2.4</v>
      </c>
      <c r="K13" s="11">
        <v>4.5</v>
      </c>
      <c r="L13" s="11">
        <v>14.8</v>
      </c>
      <c r="M13" s="36">
        <v>17.3</v>
      </c>
      <c r="N13" s="11">
        <v>5.5</v>
      </c>
      <c r="O13" s="11">
        <v>8.3000000000000007</v>
      </c>
    </row>
    <row r="14" spans="2:24" ht="15.75" customHeight="1" x14ac:dyDescent="0.15">
      <c r="B14" s="117" t="s">
        <v>4</v>
      </c>
      <c r="C14" s="121" t="s">
        <v>430</v>
      </c>
      <c r="D14" s="16">
        <v>60</v>
      </c>
      <c r="E14" s="27">
        <v>26</v>
      </c>
      <c r="F14" s="28">
        <v>21</v>
      </c>
      <c r="G14" s="28">
        <v>7</v>
      </c>
      <c r="H14" s="28">
        <v>6</v>
      </c>
      <c r="I14" s="28">
        <v>18</v>
      </c>
      <c r="J14" s="28">
        <v>1</v>
      </c>
      <c r="K14" s="28">
        <v>5</v>
      </c>
      <c r="L14" s="28">
        <v>9</v>
      </c>
      <c r="M14" s="10">
        <v>4</v>
      </c>
      <c r="N14" s="28">
        <v>3</v>
      </c>
      <c r="O14" s="28">
        <v>6</v>
      </c>
    </row>
    <row r="15" spans="2:24" ht="15.75" customHeight="1" x14ac:dyDescent="0.15">
      <c r="B15" s="116"/>
      <c r="C15" s="114"/>
      <c r="D15" s="33">
        <v>100</v>
      </c>
      <c r="E15" s="34">
        <v>43.3</v>
      </c>
      <c r="F15" s="35">
        <v>35</v>
      </c>
      <c r="G15" s="35">
        <v>11.7</v>
      </c>
      <c r="H15" s="35">
        <v>10</v>
      </c>
      <c r="I15" s="35">
        <v>30</v>
      </c>
      <c r="J15" s="35">
        <v>1.7</v>
      </c>
      <c r="K15" s="35">
        <v>8.3000000000000007</v>
      </c>
      <c r="L15" s="35">
        <v>15</v>
      </c>
      <c r="M15" s="35">
        <v>6.7</v>
      </c>
      <c r="N15" s="35">
        <v>5</v>
      </c>
      <c r="O15" s="35">
        <v>10</v>
      </c>
    </row>
    <row r="16" spans="2:24" ht="15.75" customHeight="1" x14ac:dyDescent="0.15">
      <c r="B16" s="116"/>
      <c r="C16" s="112" t="s">
        <v>431</v>
      </c>
      <c r="D16" s="16">
        <v>177</v>
      </c>
      <c r="E16" s="27">
        <v>68</v>
      </c>
      <c r="F16" s="28">
        <v>68</v>
      </c>
      <c r="G16" s="28">
        <v>19</v>
      </c>
      <c r="H16" s="28">
        <v>21</v>
      </c>
      <c r="I16" s="28">
        <v>37</v>
      </c>
      <c r="J16" s="28">
        <v>6</v>
      </c>
      <c r="K16" s="28">
        <v>11</v>
      </c>
      <c r="L16" s="28">
        <v>12</v>
      </c>
      <c r="M16" s="28">
        <v>32</v>
      </c>
      <c r="N16" s="28">
        <v>11</v>
      </c>
      <c r="O16" s="28">
        <v>21</v>
      </c>
    </row>
    <row r="17" spans="2:15" ht="15.75" customHeight="1" x14ac:dyDescent="0.15">
      <c r="B17" s="116"/>
      <c r="C17" s="114"/>
      <c r="D17" s="33">
        <v>100</v>
      </c>
      <c r="E17" s="34">
        <v>38.4</v>
      </c>
      <c r="F17" s="35">
        <v>38.4</v>
      </c>
      <c r="G17" s="35">
        <v>10.7</v>
      </c>
      <c r="H17" s="35">
        <v>11.9</v>
      </c>
      <c r="I17" s="35">
        <v>20.9</v>
      </c>
      <c r="J17" s="35">
        <v>3.4</v>
      </c>
      <c r="K17" s="35">
        <v>6.2</v>
      </c>
      <c r="L17" s="35">
        <v>6.8</v>
      </c>
      <c r="M17" s="35">
        <v>18.100000000000001</v>
      </c>
      <c r="N17" s="35">
        <v>6.2</v>
      </c>
      <c r="O17" s="35">
        <v>11.9</v>
      </c>
    </row>
    <row r="18" spans="2:15" ht="15.75" customHeight="1" x14ac:dyDescent="0.15">
      <c r="B18" s="116"/>
      <c r="C18" s="112" t="s">
        <v>432</v>
      </c>
      <c r="D18" s="16">
        <v>239</v>
      </c>
      <c r="E18" s="27">
        <v>90</v>
      </c>
      <c r="F18" s="28">
        <v>108</v>
      </c>
      <c r="G18" s="28">
        <v>41</v>
      </c>
      <c r="H18" s="28">
        <v>41</v>
      </c>
      <c r="I18" s="28">
        <v>59</v>
      </c>
      <c r="J18" s="28">
        <v>9</v>
      </c>
      <c r="K18" s="28">
        <v>16</v>
      </c>
      <c r="L18" s="28">
        <v>17</v>
      </c>
      <c r="M18" s="28">
        <v>49</v>
      </c>
      <c r="N18" s="28">
        <v>12</v>
      </c>
      <c r="O18" s="28">
        <v>20</v>
      </c>
    </row>
    <row r="19" spans="2:15" ht="15.75" customHeight="1" x14ac:dyDescent="0.15">
      <c r="B19" s="116"/>
      <c r="C19" s="114"/>
      <c r="D19" s="33">
        <v>100</v>
      </c>
      <c r="E19" s="34">
        <v>37.700000000000003</v>
      </c>
      <c r="F19" s="35">
        <v>45.2</v>
      </c>
      <c r="G19" s="35">
        <v>17.2</v>
      </c>
      <c r="H19" s="35">
        <v>17.2</v>
      </c>
      <c r="I19" s="35">
        <v>24.7</v>
      </c>
      <c r="J19" s="35">
        <v>3.8</v>
      </c>
      <c r="K19" s="35">
        <v>6.7</v>
      </c>
      <c r="L19" s="35">
        <v>7.1</v>
      </c>
      <c r="M19" s="35">
        <v>20.5</v>
      </c>
      <c r="N19" s="35">
        <v>5</v>
      </c>
      <c r="O19" s="35">
        <v>8.4</v>
      </c>
    </row>
    <row r="20" spans="2:15" ht="15.75" customHeight="1" x14ac:dyDescent="0.15">
      <c r="B20" s="116"/>
      <c r="C20" s="112" t="s">
        <v>433</v>
      </c>
      <c r="D20" s="16">
        <v>438</v>
      </c>
      <c r="E20" s="27">
        <v>141</v>
      </c>
      <c r="F20" s="28">
        <v>192</v>
      </c>
      <c r="G20" s="28">
        <v>82</v>
      </c>
      <c r="H20" s="28">
        <v>71</v>
      </c>
      <c r="I20" s="28">
        <v>97</v>
      </c>
      <c r="J20" s="28">
        <v>17</v>
      </c>
      <c r="K20" s="28">
        <v>25</v>
      </c>
      <c r="L20" s="28">
        <v>52</v>
      </c>
      <c r="M20" s="28">
        <v>80</v>
      </c>
      <c r="N20" s="28">
        <v>16</v>
      </c>
      <c r="O20" s="28">
        <v>45</v>
      </c>
    </row>
    <row r="21" spans="2:15" ht="15.75" customHeight="1" x14ac:dyDescent="0.15">
      <c r="B21" s="116"/>
      <c r="C21" s="114"/>
      <c r="D21" s="33">
        <v>100</v>
      </c>
      <c r="E21" s="34">
        <v>32.200000000000003</v>
      </c>
      <c r="F21" s="35">
        <v>43.8</v>
      </c>
      <c r="G21" s="35">
        <v>18.7</v>
      </c>
      <c r="H21" s="35">
        <v>16.2</v>
      </c>
      <c r="I21" s="35">
        <v>22.1</v>
      </c>
      <c r="J21" s="35">
        <v>3.9</v>
      </c>
      <c r="K21" s="35">
        <v>5.7</v>
      </c>
      <c r="L21" s="35">
        <v>11.9</v>
      </c>
      <c r="M21" s="35">
        <v>18.3</v>
      </c>
      <c r="N21" s="35">
        <v>3.7</v>
      </c>
      <c r="O21" s="35">
        <v>10.3</v>
      </c>
    </row>
    <row r="22" spans="2:15" ht="15.75" customHeight="1" x14ac:dyDescent="0.15">
      <c r="B22" s="116"/>
      <c r="C22" s="112" t="s">
        <v>434</v>
      </c>
      <c r="D22" s="16">
        <v>1054</v>
      </c>
      <c r="E22" s="27">
        <v>339</v>
      </c>
      <c r="F22" s="28">
        <v>465</v>
      </c>
      <c r="G22" s="28">
        <v>264</v>
      </c>
      <c r="H22" s="28">
        <v>125</v>
      </c>
      <c r="I22" s="28">
        <v>160</v>
      </c>
      <c r="J22" s="28">
        <v>22</v>
      </c>
      <c r="K22" s="28">
        <v>60</v>
      </c>
      <c r="L22" s="28">
        <v>109</v>
      </c>
      <c r="M22" s="28">
        <v>157</v>
      </c>
      <c r="N22" s="28">
        <v>59</v>
      </c>
      <c r="O22" s="28">
        <v>98</v>
      </c>
    </row>
    <row r="23" spans="2:15" ht="15.75" customHeight="1" x14ac:dyDescent="0.15">
      <c r="B23" s="116"/>
      <c r="C23" s="114"/>
      <c r="D23" s="33">
        <v>100</v>
      </c>
      <c r="E23" s="34">
        <v>32.200000000000003</v>
      </c>
      <c r="F23" s="35">
        <v>44.1</v>
      </c>
      <c r="G23" s="35">
        <v>25</v>
      </c>
      <c r="H23" s="35">
        <v>11.9</v>
      </c>
      <c r="I23" s="35">
        <v>15.2</v>
      </c>
      <c r="J23" s="35">
        <v>2.1</v>
      </c>
      <c r="K23" s="35">
        <v>5.7</v>
      </c>
      <c r="L23" s="35">
        <v>10.3</v>
      </c>
      <c r="M23" s="35">
        <v>14.9</v>
      </c>
      <c r="N23" s="35">
        <v>5.6</v>
      </c>
      <c r="O23" s="35">
        <v>9.3000000000000007</v>
      </c>
    </row>
    <row r="24" spans="2:15" ht="15.75" customHeight="1" x14ac:dyDescent="0.15">
      <c r="B24" s="116"/>
      <c r="C24" s="112" t="s">
        <v>435</v>
      </c>
      <c r="D24" s="16">
        <v>1854</v>
      </c>
      <c r="E24" s="27">
        <v>514</v>
      </c>
      <c r="F24" s="28">
        <v>925</v>
      </c>
      <c r="G24" s="28">
        <v>478</v>
      </c>
      <c r="H24" s="28">
        <v>262</v>
      </c>
      <c r="I24" s="28">
        <v>266</v>
      </c>
      <c r="J24" s="28">
        <v>52</v>
      </c>
      <c r="K24" s="28">
        <v>78</v>
      </c>
      <c r="L24" s="28">
        <v>242</v>
      </c>
      <c r="M24" s="28">
        <v>318</v>
      </c>
      <c r="N24" s="28">
        <v>113</v>
      </c>
      <c r="O24" s="28">
        <v>135</v>
      </c>
    </row>
    <row r="25" spans="2:15" ht="15.75" customHeight="1" x14ac:dyDescent="0.15">
      <c r="B25" s="116"/>
      <c r="C25" s="114"/>
      <c r="D25" s="33">
        <v>100</v>
      </c>
      <c r="E25" s="34">
        <v>27.7</v>
      </c>
      <c r="F25" s="35">
        <v>49.9</v>
      </c>
      <c r="G25" s="35">
        <v>25.8</v>
      </c>
      <c r="H25" s="35">
        <v>14.1</v>
      </c>
      <c r="I25" s="35">
        <v>14.3</v>
      </c>
      <c r="J25" s="35">
        <v>2.8</v>
      </c>
      <c r="K25" s="35">
        <v>4.2</v>
      </c>
      <c r="L25" s="35">
        <v>13.1</v>
      </c>
      <c r="M25" s="35">
        <v>17.2</v>
      </c>
      <c r="N25" s="35">
        <v>6.1</v>
      </c>
      <c r="O25" s="35">
        <v>7.3</v>
      </c>
    </row>
    <row r="26" spans="2:15" ht="15.75" customHeight="1" x14ac:dyDescent="0.15">
      <c r="B26" s="116"/>
      <c r="C26" s="112" t="s">
        <v>436</v>
      </c>
      <c r="D26" s="16">
        <v>1719</v>
      </c>
      <c r="E26" s="27">
        <v>407</v>
      </c>
      <c r="F26" s="28">
        <v>846</v>
      </c>
      <c r="G26" s="28">
        <v>374</v>
      </c>
      <c r="H26" s="28">
        <v>242</v>
      </c>
      <c r="I26" s="28">
        <v>181</v>
      </c>
      <c r="J26" s="28">
        <v>29</v>
      </c>
      <c r="K26" s="28">
        <v>59</v>
      </c>
      <c r="L26" s="28">
        <v>340</v>
      </c>
      <c r="M26" s="28">
        <v>322</v>
      </c>
      <c r="N26" s="28">
        <v>110</v>
      </c>
      <c r="O26" s="28">
        <v>130</v>
      </c>
    </row>
    <row r="27" spans="2:15" ht="15.75" customHeight="1" x14ac:dyDescent="0.15">
      <c r="B27" s="118"/>
      <c r="C27" s="113"/>
      <c r="D27" s="18">
        <v>100</v>
      </c>
      <c r="E27" s="8">
        <v>23.7</v>
      </c>
      <c r="F27" s="11">
        <v>49.2</v>
      </c>
      <c r="G27" s="11">
        <v>21.8</v>
      </c>
      <c r="H27" s="11">
        <v>14.1</v>
      </c>
      <c r="I27" s="11">
        <v>10.5</v>
      </c>
      <c r="J27" s="11">
        <v>1.7</v>
      </c>
      <c r="K27" s="11">
        <v>3.4</v>
      </c>
      <c r="L27" s="11">
        <v>19.8</v>
      </c>
      <c r="M27" s="11">
        <v>18.7</v>
      </c>
      <c r="N27" s="11">
        <v>6.4</v>
      </c>
      <c r="O27" s="11">
        <v>7.6</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O9">
    <cfRule type="top10" dxfId="1932" priority="463" rank="1"/>
  </conditionalFormatting>
  <conditionalFormatting sqref="E11:O11">
    <cfRule type="top10" dxfId="1931" priority="464" rank="1"/>
  </conditionalFormatting>
  <conditionalFormatting sqref="E13:O13">
    <cfRule type="top10" dxfId="1930" priority="465" rank="1"/>
  </conditionalFormatting>
  <conditionalFormatting sqref="E15:O15">
    <cfRule type="top10" dxfId="1929" priority="466" rank="1"/>
  </conditionalFormatting>
  <conditionalFormatting sqref="E17:O17">
    <cfRule type="top10" dxfId="1928" priority="467" rank="1"/>
  </conditionalFormatting>
  <conditionalFormatting sqref="E19:O19">
    <cfRule type="top10" dxfId="1927" priority="468" rank="1"/>
  </conditionalFormatting>
  <conditionalFormatting sqref="E21:O21">
    <cfRule type="top10" dxfId="1926" priority="469" rank="1"/>
  </conditionalFormatting>
  <conditionalFormatting sqref="E23:O23">
    <cfRule type="top10" dxfId="1925" priority="470" rank="1"/>
  </conditionalFormatting>
  <conditionalFormatting sqref="E25:O25">
    <cfRule type="top10" dxfId="1924" priority="471" rank="1"/>
  </conditionalFormatting>
  <conditionalFormatting sqref="E27:O27">
    <cfRule type="top10" dxfId="1923" priority="472" rank="1"/>
  </conditionalFormatting>
  <pageMargins left="0.7" right="0.7" top="0.75" bottom="0.75" header="0.3" footer="0.3"/>
  <pageSetup paperSize="9" scale="98" orientation="landscape"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4" ht="15.75" customHeight="1" x14ac:dyDescent="0.15">
      <c r="B2" s="1" t="s">
        <v>49</v>
      </c>
    </row>
    <row r="3" spans="2:24" ht="15.75" customHeight="1" x14ac:dyDescent="0.15">
      <c r="B3" s="1" t="s">
        <v>424</v>
      </c>
    </row>
    <row r="4" spans="2:24" ht="15.75" customHeight="1" x14ac:dyDescent="0.15">
      <c r="B4" s="1" t="s">
        <v>457</v>
      </c>
      <c r="C4" s="74"/>
    </row>
    <row r="5" spans="2:24" ht="15.75" customHeight="1" x14ac:dyDescent="0.15">
      <c r="B5" s="1" t="s">
        <v>426</v>
      </c>
    </row>
    <row r="6" spans="2:24" ht="4.5" customHeight="1" x14ac:dyDescent="0.15">
      <c r="B6" s="12"/>
      <c r="C6" s="14"/>
      <c r="D6" s="15"/>
      <c r="E6" s="6"/>
      <c r="F6" s="13"/>
      <c r="G6" s="13"/>
      <c r="H6" s="13"/>
      <c r="I6" s="13"/>
      <c r="J6" s="13"/>
      <c r="K6" s="13"/>
      <c r="L6" s="13"/>
      <c r="M6" s="13"/>
      <c r="N6" s="13"/>
      <c r="O6" s="13"/>
    </row>
    <row r="7" spans="2:24" s="2" customFormat="1" ht="118.5" customHeight="1" thickBot="1" x14ac:dyDescent="0.2">
      <c r="B7" s="9"/>
      <c r="C7" s="5" t="s">
        <v>427</v>
      </c>
      <c r="D7" s="19" t="s">
        <v>52</v>
      </c>
      <c r="E7" s="22" t="s">
        <v>161</v>
      </c>
      <c r="F7" s="23" t="s">
        <v>442</v>
      </c>
      <c r="G7" s="23" t="s">
        <v>163</v>
      </c>
      <c r="H7" s="23" t="s">
        <v>164</v>
      </c>
      <c r="I7" s="23" t="s">
        <v>165</v>
      </c>
      <c r="J7" s="23" t="s">
        <v>166</v>
      </c>
      <c r="K7" s="23" t="s">
        <v>115</v>
      </c>
      <c r="L7" s="23" t="s">
        <v>44</v>
      </c>
      <c r="M7" s="23" t="s">
        <v>116</v>
      </c>
      <c r="N7" s="23" t="s">
        <v>17</v>
      </c>
      <c r="O7" s="23" t="s">
        <v>53</v>
      </c>
      <c r="P7" s="76"/>
      <c r="Q7" s="76"/>
      <c r="R7" s="76"/>
      <c r="S7" s="76"/>
      <c r="T7" s="76"/>
      <c r="U7" s="76"/>
      <c r="V7" s="76"/>
      <c r="W7" s="76"/>
      <c r="X7" s="76"/>
    </row>
    <row r="8" spans="2:24" ht="15.75" customHeight="1" thickTop="1" x14ac:dyDescent="0.15">
      <c r="B8" s="108" t="s">
        <v>428</v>
      </c>
      <c r="C8" s="119"/>
      <c r="D8" s="16">
        <v>5666</v>
      </c>
      <c r="E8" s="27">
        <v>940</v>
      </c>
      <c r="F8" s="28">
        <v>1094</v>
      </c>
      <c r="G8" s="28">
        <v>1118</v>
      </c>
      <c r="H8" s="28">
        <v>354</v>
      </c>
      <c r="I8" s="28">
        <v>1027</v>
      </c>
      <c r="J8" s="28">
        <v>238</v>
      </c>
      <c r="K8" s="28">
        <v>1315</v>
      </c>
      <c r="L8" s="28">
        <v>97</v>
      </c>
      <c r="M8" s="29">
        <v>1535</v>
      </c>
      <c r="N8" s="28">
        <v>527</v>
      </c>
      <c r="O8" s="28">
        <v>665</v>
      </c>
    </row>
    <row r="9" spans="2:24" ht="15.75" customHeight="1" x14ac:dyDescent="0.15">
      <c r="B9" s="110"/>
      <c r="C9" s="120"/>
      <c r="D9" s="18">
        <v>100</v>
      </c>
      <c r="E9" s="8">
        <v>16.600000000000001</v>
      </c>
      <c r="F9" s="11">
        <v>19.3</v>
      </c>
      <c r="G9" s="11">
        <v>19.7</v>
      </c>
      <c r="H9" s="11">
        <v>6.2</v>
      </c>
      <c r="I9" s="11">
        <v>18.100000000000001</v>
      </c>
      <c r="J9" s="11">
        <v>4.2</v>
      </c>
      <c r="K9" s="11">
        <v>23.2</v>
      </c>
      <c r="L9" s="11">
        <v>1.7</v>
      </c>
      <c r="M9" s="36">
        <v>27.1</v>
      </c>
      <c r="N9" s="11">
        <v>9.3000000000000007</v>
      </c>
      <c r="O9" s="11">
        <v>11.7</v>
      </c>
    </row>
    <row r="10" spans="2:24" ht="15.75" customHeight="1" x14ac:dyDescent="0.15">
      <c r="B10" s="117" t="s">
        <v>429</v>
      </c>
      <c r="C10" s="121" t="s">
        <v>2</v>
      </c>
      <c r="D10" s="16">
        <v>1156</v>
      </c>
      <c r="E10" s="27">
        <v>231</v>
      </c>
      <c r="F10" s="28">
        <v>226</v>
      </c>
      <c r="G10" s="28">
        <v>229</v>
      </c>
      <c r="H10" s="28">
        <v>69</v>
      </c>
      <c r="I10" s="28">
        <v>218</v>
      </c>
      <c r="J10" s="28">
        <v>57</v>
      </c>
      <c r="K10" s="28">
        <v>255</v>
      </c>
      <c r="L10" s="28">
        <v>22</v>
      </c>
      <c r="M10" s="10">
        <v>295</v>
      </c>
      <c r="N10" s="28">
        <v>115</v>
      </c>
      <c r="O10" s="28">
        <v>125</v>
      </c>
    </row>
    <row r="11" spans="2:24" ht="15.75" customHeight="1" x14ac:dyDescent="0.15">
      <c r="B11" s="116"/>
      <c r="C11" s="114"/>
      <c r="D11" s="33">
        <v>100</v>
      </c>
      <c r="E11" s="34">
        <v>20</v>
      </c>
      <c r="F11" s="35">
        <v>19.600000000000001</v>
      </c>
      <c r="G11" s="35">
        <v>19.8</v>
      </c>
      <c r="H11" s="35">
        <v>6</v>
      </c>
      <c r="I11" s="35">
        <v>18.899999999999999</v>
      </c>
      <c r="J11" s="35">
        <v>4.9000000000000004</v>
      </c>
      <c r="K11" s="35">
        <v>22.1</v>
      </c>
      <c r="L11" s="35">
        <v>1.9</v>
      </c>
      <c r="M11" s="35">
        <v>25.5</v>
      </c>
      <c r="N11" s="35">
        <v>9.9</v>
      </c>
      <c r="O11" s="35">
        <v>10.8</v>
      </c>
    </row>
    <row r="12" spans="2:24" ht="15.75" customHeight="1" x14ac:dyDescent="0.15">
      <c r="B12" s="116"/>
      <c r="C12" s="112" t="s">
        <v>3</v>
      </c>
      <c r="D12" s="16">
        <v>4467</v>
      </c>
      <c r="E12" s="27">
        <v>706</v>
      </c>
      <c r="F12" s="28">
        <v>863</v>
      </c>
      <c r="G12" s="28">
        <v>881</v>
      </c>
      <c r="H12" s="28">
        <v>283</v>
      </c>
      <c r="I12" s="28">
        <v>803</v>
      </c>
      <c r="J12" s="28">
        <v>181</v>
      </c>
      <c r="K12" s="28">
        <v>1047</v>
      </c>
      <c r="L12" s="28">
        <v>74</v>
      </c>
      <c r="M12" s="28">
        <v>1235</v>
      </c>
      <c r="N12" s="28">
        <v>402</v>
      </c>
      <c r="O12" s="28">
        <v>535</v>
      </c>
    </row>
    <row r="13" spans="2:24" ht="15.75" customHeight="1" x14ac:dyDescent="0.15">
      <c r="B13" s="118"/>
      <c r="C13" s="113"/>
      <c r="D13" s="18">
        <v>100</v>
      </c>
      <c r="E13" s="8">
        <v>15.8</v>
      </c>
      <c r="F13" s="11">
        <v>19.3</v>
      </c>
      <c r="G13" s="11">
        <v>19.7</v>
      </c>
      <c r="H13" s="11">
        <v>6.3</v>
      </c>
      <c r="I13" s="11">
        <v>18</v>
      </c>
      <c r="J13" s="11">
        <v>4.0999999999999996</v>
      </c>
      <c r="K13" s="11">
        <v>23.4</v>
      </c>
      <c r="L13" s="11">
        <v>1.7</v>
      </c>
      <c r="M13" s="36">
        <v>27.6</v>
      </c>
      <c r="N13" s="11">
        <v>9</v>
      </c>
      <c r="O13" s="11">
        <v>12</v>
      </c>
    </row>
    <row r="14" spans="2:24" ht="15.75" customHeight="1" x14ac:dyDescent="0.15">
      <c r="B14" s="117" t="s">
        <v>4</v>
      </c>
      <c r="C14" s="121" t="s">
        <v>430</v>
      </c>
      <c r="D14" s="16">
        <v>60</v>
      </c>
      <c r="E14" s="27">
        <v>13</v>
      </c>
      <c r="F14" s="28">
        <v>14</v>
      </c>
      <c r="G14" s="28">
        <v>13</v>
      </c>
      <c r="H14" s="28">
        <v>2</v>
      </c>
      <c r="I14" s="28">
        <v>11</v>
      </c>
      <c r="J14" s="28">
        <v>1</v>
      </c>
      <c r="K14" s="28">
        <v>13</v>
      </c>
      <c r="L14" s="28">
        <v>2</v>
      </c>
      <c r="M14" s="10">
        <v>19</v>
      </c>
      <c r="N14" s="28">
        <v>2</v>
      </c>
      <c r="O14" s="28">
        <v>6</v>
      </c>
    </row>
    <row r="15" spans="2:24" ht="15.75" customHeight="1" x14ac:dyDescent="0.15">
      <c r="B15" s="116"/>
      <c r="C15" s="114"/>
      <c r="D15" s="33">
        <v>100</v>
      </c>
      <c r="E15" s="34">
        <v>21.7</v>
      </c>
      <c r="F15" s="35">
        <v>23.3</v>
      </c>
      <c r="G15" s="35">
        <v>21.7</v>
      </c>
      <c r="H15" s="35">
        <v>3.3</v>
      </c>
      <c r="I15" s="35">
        <v>18.3</v>
      </c>
      <c r="J15" s="35">
        <v>1.7</v>
      </c>
      <c r="K15" s="35">
        <v>21.7</v>
      </c>
      <c r="L15" s="35">
        <v>3.3</v>
      </c>
      <c r="M15" s="35">
        <v>31.7</v>
      </c>
      <c r="N15" s="35">
        <v>3.3</v>
      </c>
      <c r="O15" s="35">
        <v>10</v>
      </c>
    </row>
    <row r="16" spans="2:24" ht="15.75" customHeight="1" x14ac:dyDescent="0.15">
      <c r="B16" s="116"/>
      <c r="C16" s="112" t="s">
        <v>431</v>
      </c>
      <c r="D16" s="16">
        <v>177</v>
      </c>
      <c r="E16" s="27">
        <v>27</v>
      </c>
      <c r="F16" s="28">
        <v>34</v>
      </c>
      <c r="G16" s="28">
        <v>28</v>
      </c>
      <c r="H16" s="28">
        <v>12</v>
      </c>
      <c r="I16" s="28">
        <v>29</v>
      </c>
      <c r="J16" s="28">
        <v>9</v>
      </c>
      <c r="K16" s="28">
        <v>43</v>
      </c>
      <c r="L16" s="28">
        <v>3</v>
      </c>
      <c r="M16" s="28">
        <v>39</v>
      </c>
      <c r="N16" s="28">
        <v>18</v>
      </c>
      <c r="O16" s="28">
        <v>26</v>
      </c>
    </row>
    <row r="17" spans="2:15" ht="15.75" customHeight="1" x14ac:dyDescent="0.15">
      <c r="B17" s="116"/>
      <c r="C17" s="114"/>
      <c r="D17" s="33">
        <v>100</v>
      </c>
      <c r="E17" s="34">
        <v>15.3</v>
      </c>
      <c r="F17" s="35">
        <v>19.2</v>
      </c>
      <c r="G17" s="35">
        <v>15.8</v>
      </c>
      <c r="H17" s="35">
        <v>6.8</v>
      </c>
      <c r="I17" s="35">
        <v>16.399999999999999</v>
      </c>
      <c r="J17" s="35">
        <v>5.0999999999999996</v>
      </c>
      <c r="K17" s="35">
        <v>24.3</v>
      </c>
      <c r="L17" s="35">
        <v>1.7</v>
      </c>
      <c r="M17" s="35">
        <v>22</v>
      </c>
      <c r="N17" s="35">
        <v>10.199999999999999</v>
      </c>
      <c r="O17" s="35">
        <v>14.7</v>
      </c>
    </row>
    <row r="18" spans="2:15" ht="15.75" customHeight="1" x14ac:dyDescent="0.15">
      <c r="B18" s="116"/>
      <c r="C18" s="112" t="s">
        <v>432</v>
      </c>
      <c r="D18" s="16">
        <v>239</v>
      </c>
      <c r="E18" s="27">
        <v>38</v>
      </c>
      <c r="F18" s="28">
        <v>56</v>
      </c>
      <c r="G18" s="28">
        <v>50</v>
      </c>
      <c r="H18" s="28">
        <v>20</v>
      </c>
      <c r="I18" s="28">
        <v>46</v>
      </c>
      <c r="J18" s="28">
        <v>14</v>
      </c>
      <c r="K18" s="28">
        <v>56</v>
      </c>
      <c r="L18" s="28">
        <v>4</v>
      </c>
      <c r="M18" s="28">
        <v>56</v>
      </c>
      <c r="N18" s="28">
        <v>18</v>
      </c>
      <c r="O18" s="28">
        <v>30</v>
      </c>
    </row>
    <row r="19" spans="2:15" ht="15.75" customHeight="1" x14ac:dyDescent="0.15">
      <c r="B19" s="116"/>
      <c r="C19" s="114"/>
      <c r="D19" s="33">
        <v>100</v>
      </c>
      <c r="E19" s="34">
        <v>15.9</v>
      </c>
      <c r="F19" s="35">
        <v>23.4</v>
      </c>
      <c r="G19" s="35">
        <v>20.9</v>
      </c>
      <c r="H19" s="35">
        <v>8.4</v>
      </c>
      <c r="I19" s="35">
        <v>19.2</v>
      </c>
      <c r="J19" s="35">
        <v>5.9</v>
      </c>
      <c r="K19" s="35">
        <v>23.4</v>
      </c>
      <c r="L19" s="35">
        <v>1.7</v>
      </c>
      <c r="M19" s="35">
        <v>23.4</v>
      </c>
      <c r="N19" s="35">
        <v>7.5</v>
      </c>
      <c r="O19" s="35">
        <v>12.6</v>
      </c>
    </row>
    <row r="20" spans="2:15" ht="15.75" customHeight="1" x14ac:dyDescent="0.15">
      <c r="B20" s="116"/>
      <c r="C20" s="112" t="s">
        <v>433</v>
      </c>
      <c r="D20" s="16">
        <v>438</v>
      </c>
      <c r="E20" s="27">
        <v>73</v>
      </c>
      <c r="F20" s="28">
        <v>93</v>
      </c>
      <c r="G20" s="28">
        <v>94</v>
      </c>
      <c r="H20" s="28">
        <v>31</v>
      </c>
      <c r="I20" s="28">
        <v>93</v>
      </c>
      <c r="J20" s="28">
        <v>32</v>
      </c>
      <c r="K20" s="28">
        <v>119</v>
      </c>
      <c r="L20" s="28">
        <v>6</v>
      </c>
      <c r="M20" s="28">
        <v>119</v>
      </c>
      <c r="N20" s="28">
        <v>28</v>
      </c>
      <c r="O20" s="28">
        <v>58</v>
      </c>
    </row>
    <row r="21" spans="2:15" ht="15.75" customHeight="1" x14ac:dyDescent="0.15">
      <c r="B21" s="116"/>
      <c r="C21" s="114"/>
      <c r="D21" s="33">
        <v>100</v>
      </c>
      <c r="E21" s="34">
        <v>16.7</v>
      </c>
      <c r="F21" s="35">
        <v>21.2</v>
      </c>
      <c r="G21" s="35">
        <v>21.5</v>
      </c>
      <c r="H21" s="35">
        <v>7.1</v>
      </c>
      <c r="I21" s="35">
        <v>21.2</v>
      </c>
      <c r="J21" s="35">
        <v>7.3</v>
      </c>
      <c r="K21" s="35">
        <v>27.2</v>
      </c>
      <c r="L21" s="35">
        <v>1.4</v>
      </c>
      <c r="M21" s="35">
        <v>27.2</v>
      </c>
      <c r="N21" s="35">
        <v>6.4</v>
      </c>
      <c r="O21" s="35">
        <v>13.2</v>
      </c>
    </row>
    <row r="22" spans="2:15" ht="15.75" customHeight="1" x14ac:dyDescent="0.15">
      <c r="B22" s="116"/>
      <c r="C22" s="112" t="s">
        <v>434</v>
      </c>
      <c r="D22" s="16">
        <v>1054</v>
      </c>
      <c r="E22" s="27">
        <v>169</v>
      </c>
      <c r="F22" s="28">
        <v>194</v>
      </c>
      <c r="G22" s="28">
        <v>244</v>
      </c>
      <c r="H22" s="28">
        <v>71</v>
      </c>
      <c r="I22" s="28">
        <v>175</v>
      </c>
      <c r="J22" s="28">
        <v>48</v>
      </c>
      <c r="K22" s="28">
        <v>239</v>
      </c>
      <c r="L22" s="28">
        <v>14</v>
      </c>
      <c r="M22" s="28">
        <v>278</v>
      </c>
      <c r="N22" s="28">
        <v>97</v>
      </c>
      <c r="O22" s="28">
        <v>128</v>
      </c>
    </row>
    <row r="23" spans="2:15" ht="15.75" customHeight="1" x14ac:dyDescent="0.15">
      <c r="B23" s="116"/>
      <c r="C23" s="114"/>
      <c r="D23" s="33">
        <v>100</v>
      </c>
      <c r="E23" s="34">
        <v>16</v>
      </c>
      <c r="F23" s="35">
        <v>18.399999999999999</v>
      </c>
      <c r="G23" s="35">
        <v>23.1</v>
      </c>
      <c r="H23" s="35">
        <v>6.7</v>
      </c>
      <c r="I23" s="35">
        <v>16.600000000000001</v>
      </c>
      <c r="J23" s="35">
        <v>4.5999999999999996</v>
      </c>
      <c r="K23" s="35">
        <v>22.7</v>
      </c>
      <c r="L23" s="35">
        <v>1.3</v>
      </c>
      <c r="M23" s="35">
        <v>26.4</v>
      </c>
      <c r="N23" s="35">
        <v>9.1999999999999993</v>
      </c>
      <c r="O23" s="35">
        <v>12.1</v>
      </c>
    </row>
    <row r="24" spans="2:15" ht="15.75" customHeight="1" x14ac:dyDescent="0.15">
      <c r="B24" s="116"/>
      <c r="C24" s="112" t="s">
        <v>435</v>
      </c>
      <c r="D24" s="16">
        <v>1854</v>
      </c>
      <c r="E24" s="27">
        <v>293</v>
      </c>
      <c r="F24" s="28">
        <v>337</v>
      </c>
      <c r="G24" s="28">
        <v>362</v>
      </c>
      <c r="H24" s="28">
        <v>123</v>
      </c>
      <c r="I24" s="28">
        <v>338</v>
      </c>
      <c r="J24" s="28">
        <v>67</v>
      </c>
      <c r="K24" s="28">
        <v>437</v>
      </c>
      <c r="L24" s="28">
        <v>33</v>
      </c>
      <c r="M24" s="28">
        <v>504</v>
      </c>
      <c r="N24" s="28">
        <v>184</v>
      </c>
      <c r="O24" s="28">
        <v>201</v>
      </c>
    </row>
    <row r="25" spans="2:15" ht="15.75" customHeight="1" x14ac:dyDescent="0.15">
      <c r="B25" s="116"/>
      <c r="C25" s="114"/>
      <c r="D25" s="33">
        <v>100</v>
      </c>
      <c r="E25" s="34">
        <v>15.8</v>
      </c>
      <c r="F25" s="35">
        <v>18.2</v>
      </c>
      <c r="G25" s="35">
        <v>19.5</v>
      </c>
      <c r="H25" s="35">
        <v>6.6</v>
      </c>
      <c r="I25" s="35">
        <v>18.2</v>
      </c>
      <c r="J25" s="35">
        <v>3.6</v>
      </c>
      <c r="K25" s="35">
        <v>23.6</v>
      </c>
      <c r="L25" s="35">
        <v>1.8</v>
      </c>
      <c r="M25" s="35">
        <v>27.2</v>
      </c>
      <c r="N25" s="35">
        <v>9.9</v>
      </c>
      <c r="O25" s="35">
        <v>10.8</v>
      </c>
    </row>
    <row r="26" spans="2:15" ht="15.75" customHeight="1" x14ac:dyDescent="0.15">
      <c r="B26" s="116"/>
      <c r="C26" s="112" t="s">
        <v>436</v>
      </c>
      <c r="D26" s="16">
        <v>1719</v>
      </c>
      <c r="E26" s="27">
        <v>311</v>
      </c>
      <c r="F26" s="28">
        <v>342</v>
      </c>
      <c r="G26" s="28">
        <v>309</v>
      </c>
      <c r="H26" s="28">
        <v>91</v>
      </c>
      <c r="I26" s="28">
        <v>311</v>
      </c>
      <c r="J26" s="28">
        <v>63</v>
      </c>
      <c r="K26" s="28">
        <v>377</v>
      </c>
      <c r="L26" s="28">
        <v>33</v>
      </c>
      <c r="M26" s="28">
        <v>490</v>
      </c>
      <c r="N26" s="28">
        <v>165</v>
      </c>
      <c r="O26" s="28">
        <v>200</v>
      </c>
    </row>
    <row r="27" spans="2:15" ht="15.75" customHeight="1" x14ac:dyDescent="0.15">
      <c r="B27" s="118"/>
      <c r="C27" s="113"/>
      <c r="D27" s="18">
        <v>100</v>
      </c>
      <c r="E27" s="8">
        <v>18.100000000000001</v>
      </c>
      <c r="F27" s="11">
        <v>19.899999999999999</v>
      </c>
      <c r="G27" s="11">
        <v>18</v>
      </c>
      <c r="H27" s="11">
        <v>5.3</v>
      </c>
      <c r="I27" s="11">
        <v>18.100000000000001</v>
      </c>
      <c r="J27" s="11">
        <v>3.7</v>
      </c>
      <c r="K27" s="11">
        <v>21.9</v>
      </c>
      <c r="L27" s="11">
        <v>1.9</v>
      </c>
      <c r="M27" s="11">
        <v>28.5</v>
      </c>
      <c r="N27" s="11">
        <v>9.6</v>
      </c>
      <c r="O27" s="11">
        <v>11.6</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O9">
    <cfRule type="top10" dxfId="1922" priority="473" rank="1"/>
  </conditionalFormatting>
  <conditionalFormatting sqref="E11:O11">
    <cfRule type="top10" dxfId="1921" priority="474" rank="1"/>
  </conditionalFormatting>
  <conditionalFormatting sqref="E13:O13">
    <cfRule type="top10" dxfId="1920" priority="475" rank="1"/>
  </conditionalFormatting>
  <conditionalFormatting sqref="E15:O15">
    <cfRule type="top10" dxfId="1919" priority="476" rank="1"/>
  </conditionalFormatting>
  <conditionalFormatting sqref="E17:O17">
    <cfRule type="top10" dxfId="1918" priority="477" rank="1"/>
  </conditionalFormatting>
  <conditionalFormatting sqref="E19:O19">
    <cfRule type="top10" dxfId="1917" priority="478" rank="1"/>
  </conditionalFormatting>
  <conditionalFormatting sqref="E21:O21">
    <cfRule type="top10" dxfId="1916" priority="479" rank="1"/>
  </conditionalFormatting>
  <conditionalFormatting sqref="E23:O23">
    <cfRule type="top10" dxfId="1915" priority="480" rank="1"/>
  </conditionalFormatting>
  <conditionalFormatting sqref="E25:O25">
    <cfRule type="top10" dxfId="1914" priority="481" rank="1"/>
  </conditionalFormatting>
  <conditionalFormatting sqref="E27:O27">
    <cfRule type="top10" dxfId="1913" priority="482" rank="1"/>
  </conditionalFormatting>
  <pageMargins left="0.7" right="0.7" top="0.75" bottom="0.75" header="0.3" footer="0.3"/>
  <pageSetup paperSize="9" scale="98" orientation="landscape" r:id="rId1"/>
  <headerFoot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3" ht="15.75" customHeight="1" x14ac:dyDescent="0.15">
      <c r="B2" s="1" t="s">
        <v>49</v>
      </c>
    </row>
    <row r="3" spans="2:23" ht="15.75" customHeight="1" x14ac:dyDescent="0.15">
      <c r="B3" s="1" t="s">
        <v>424</v>
      </c>
    </row>
    <row r="4" spans="2:23" ht="15.75" customHeight="1" x14ac:dyDescent="0.15">
      <c r="B4" s="1" t="s">
        <v>465</v>
      </c>
      <c r="C4" s="74"/>
    </row>
    <row r="5" spans="2:23" ht="15.75" customHeight="1" x14ac:dyDescent="0.15">
      <c r="B5" s="1" t="s">
        <v>426</v>
      </c>
    </row>
    <row r="6" spans="2:23" ht="4.5" customHeight="1" x14ac:dyDescent="0.15">
      <c r="B6" s="12"/>
      <c r="C6" s="14"/>
      <c r="D6" s="15"/>
      <c r="E6" s="6"/>
      <c r="F6" s="13"/>
      <c r="G6" s="13"/>
      <c r="H6" s="13"/>
      <c r="I6" s="13"/>
      <c r="J6" s="13"/>
      <c r="K6" s="13"/>
      <c r="L6" s="13"/>
      <c r="M6" s="13"/>
      <c r="N6" s="13"/>
    </row>
    <row r="7" spans="2:23" s="2" customFormat="1" ht="118.5" customHeight="1" thickBot="1" x14ac:dyDescent="0.2">
      <c r="B7" s="9"/>
      <c r="C7" s="5" t="s">
        <v>427</v>
      </c>
      <c r="D7" s="19" t="s">
        <v>52</v>
      </c>
      <c r="E7" s="22" t="s">
        <v>185</v>
      </c>
      <c r="F7" s="23" t="s">
        <v>600</v>
      </c>
      <c r="G7" s="23" t="s">
        <v>601</v>
      </c>
      <c r="H7" s="23" t="s">
        <v>186</v>
      </c>
      <c r="I7" s="23" t="s">
        <v>11</v>
      </c>
      <c r="J7" s="23" t="s">
        <v>187</v>
      </c>
      <c r="K7" s="23" t="s">
        <v>188</v>
      </c>
      <c r="L7" s="23" t="s">
        <v>189</v>
      </c>
      <c r="M7" s="23" t="s">
        <v>44</v>
      </c>
      <c r="N7" s="23" t="s">
        <v>53</v>
      </c>
      <c r="O7" s="76"/>
      <c r="P7" s="76"/>
      <c r="Q7" s="76"/>
      <c r="R7" s="76"/>
      <c r="S7" s="76"/>
      <c r="T7" s="76"/>
      <c r="U7" s="76"/>
      <c r="V7" s="76"/>
      <c r="W7" s="76"/>
    </row>
    <row r="8" spans="2:23" ht="15.75" customHeight="1" thickTop="1" x14ac:dyDescent="0.15">
      <c r="B8" s="108" t="s">
        <v>428</v>
      </c>
      <c r="C8" s="119"/>
      <c r="D8" s="16">
        <v>5666</v>
      </c>
      <c r="E8" s="27">
        <v>4173</v>
      </c>
      <c r="F8" s="28">
        <v>67</v>
      </c>
      <c r="G8" s="28">
        <v>8</v>
      </c>
      <c r="H8" s="28">
        <v>75</v>
      </c>
      <c r="I8" s="28">
        <v>35</v>
      </c>
      <c r="J8" s="28">
        <v>83</v>
      </c>
      <c r="K8" s="28">
        <v>200</v>
      </c>
      <c r="L8" s="28">
        <v>350</v>
      </c>
      <c r="M8" s="29">
        <v>142</v>
      </c>
      <c r="N8" s="28">
        <v>533</v>
      </c>
    </row>
    <row r="9" spans="2:23" ht="15.75" customHeight="1" x14ac:dyDescent="0.15">
      <c r="B9" s="110"/>
      <c r="C9" s="120"/>
      <c r="D9" s="18">
        <v>100</v>
      </c>
      <c r="E9" s="8">
        <v>73.599999999999994</v>
      </c>
      <c r="F9" s="11">
        <v>1.2</v>
      </c>
      <c r="G9" s="11">
        <v>0.1</v>
      </c>
      <c r="H9" s="11">
        <v>1.3</v>
      </c>
      <c r="I9" s="11">
        <v>0.6</v>
      </c>
      <c r="J9" s="11">
        <v>1.5</v>
      </c>
      <c r="K9" s="11">
        <v>3.5</v>
      </c>
      <c r="L9" s="11">
        <v>6.2</v>
      </c>
      <c r="M9" s="36">
        <v>2.5</v>
      </c>
      <c r="N9" s="11">
        <v>9.4</v>
      </c>
    </row>
    <row r="10" spans="2:23" ht="15.75" customHeight="1" x14ac:dyDescent="0.15">
      <c r="B10" s="117" t="s">
        <v>429</v>
      </c>
      <c r="C10" s="121" t="s">
        <v>2</v>
      </c>
      <c r="D10" s="16">
        <v>1156</v>
      </c>
      <c r="E10" s="27">
        <v>831</v>
      </c>
      <c r="F10" s="28">
        <v>24</v>
      </c>
      <c r="G10" s="28">
        <v>4</v>
      </c>
      <c r="H10" s="28">
        <v>8</v>
      </c>
      <c r="I10" s="28">
        <v>10</v>
      </c>
      <c r="J10" s="28">
        <v>13</v>
      </c>
      <c r="K10" s="28">
        <v>43</v>
      </c>
      <c r="L10" s="28">
        <v>62</v>
      </c>
      <c r="M10" s="10">
        <v>46</v>
      </c>
      <c r="N10" s="28">
        <v>115</v>
      </c>
    </row>
    <row r="11" spans="2:23" ht="15.75" customHeight="1" x14ac:dyDescent="0.15">
      <c r="B11" s="116"/>
      <c r="C11" s="114"/>
      <c r="D11" s="33">
        <v>100</v>
      </c>
      <c r="E11" s="34">
        <v>71.900000000000006</v>
      </c>
      <c r="F11" s="35">
        <v>2.1</v>
      </c>
      <c r="G11" s="35">
        <v>0.3</v>
      </c>
      <c r="H11" s="35">
        <v>0.7</v>
      </c>
      <c r="I11" s="35">
        <v>0.9</v>
      </c>
      <c r="J11" s="35">
        <v>1.1000000000000001</v>
      </c>
      <c r="K11" s="35">
        <v>3.7</v>
      </c>
      <c r="L11" s="35">
        <v>5.4</v>
      </c>
      <c r="M11" s="35">
        <v>4</v>
      </c>
      <c r="N11" s="35">
        <v>9.9</v>
      </c>
    </row>
    <row r="12" spans="2:23" ht="15.75" customHeight="1" x14ac:dyDescent="0.15">
      <c r="B12" s="116"/>
      <c r="C12" s="112" t="s">
        <v>3</v>
      </c>
      <c r="D12" s="16">
        <v>4467</v>
      </c>
      <c r="E12" s="27">
        <v>3311</v>
      </c>
      <c r="F12" s="28">
        <v>43</v>
      </c>
      <c r="G12" s="28">
        <v>4</v>
      </c>
      <c r="H12" s="28">
        <v>66</v>
      </c>
      <c r="I12" s="28">
        <v>25</v>
      </c>
      <c r="J12" s="28">
        <v>69</v>
      </c>
      <c r="K12" s="28">
        <v>157</v>
      </c>
      <c r="L12" s="28">
        <v>285</v>
      </c>
      <c r="M12" s="28">
        <v>96</v>
      </c>
      <c r="N12" s="28">
        <v>411</v>
      </c>
    </row>
    <row r="13" spans="2:23" ht="15.75" customHeight="1" x14ac:dyDescent="0.15">
      <c r="B13" s="118"/>
      <c r="C13" s="113"/>
      <c r="D13" s="18">
        <v>100</v>
      </c>
      <c r="E13" s="8">
        <v>74.099999999999994</v>
      </c>
      <c r="F13" s="11">
        <v>1</v>
      </c>
      <c r="G13" s="11">
        <v>0.1</v>
      </c>
      <c r="H13" s="11">
        <v>1.5</v>
      </c>
      <c r="I13" s="11">
        <v>0.6</v>
      </c>
      <c r="J13" s="11">
        <v>1.5</v>
      </c>
      <c r="K13" s="11">
        <v>3.5</v>
      </c>
      <c r="L13" s="11">
        <v>6.4</v>
      </c>
      <c r="M13" s="36">
        <v>2.1</v>
      </c>
      <c r="N13" s="11">
        <v>9.1999999999999993</v>
      </c>
    </row>
    <row r="14" spans="2:23" ht="15.75" customHeight="1" x14ac:dyDescent="0.15">
      <c r="B14" s="117" t="s">
        <v>4</v>
      </c>
      <c r="C14" s="121" t="s">
        <v>430</v>
      </c>
      <c r="D14" s="16">
        <v>60</v>
      </c>
      <c r="E14" s="27">
        <v>38</v>
      </c>
      <c r="F14" s="28">
        <v>1</v>
      </c>
      <c r="G14" s="28">
        <v>0</v>
      </c>
      <c r="H14" s="28">
        <v>1</v>
      </c>
      <c r="I14" s="28">
        <v>0</v>
      </c>
      <c r="J14" s="28">
        <v>1</v>
      </c>
      <c r="K14" s="28">
        <v>0</v>
      </c>
      <c r="L14" s="28">
        <v>3</v>
      </c>
      <c r="M14" s="10">
        <v>6</v>
      </c>
      <c r="N14" s="28">
        <v>10</v>
      </c>
    </row>
    <row r="15" spans="2:23" ht="15.75" customHeight="1" x14ac:dyDescent="0.15">
      <c r="B15" s="116"/>
      <c r="C15" s="114"/>
      <c r="D15" s="33">
        <v>100</v>
      </c>
      <c r="E15" s="34">
        <v>63.3</v>
      </c>
      <c r="F15" s="35">
        <v>1.7</v>
      </c>
      <c r="G15" s="35">
        <v>0</v>
      </c>
      <c r="H15" s="35">
        <v>1.7</v>
      </c>
      <c r="I15" s="35">
        <v>0</v>
      </c>
      <c r="J15" s="35">
        <v>1.7</v>
      </c>
      <c r="K15" s="35">
        <v>0</v>
      </c>
      <c r="L15" s="35">
        <v>5</v>
      </c>
      <c r="M15" s="35">
        <v>10</v>
      </c>
      <c r="N15" s="35">
        <v>16.7</v>
      </c>
    </row>
    <row r="16" spans="2:23" ht="15.75" customHeight="1" x14ac:dyDescent="0.15">
      <c r="B16" s="116"/>
      <c r="C16" s="112" t="s">
        <v>431</v>
      </c>
      <c r="D16" s="16">
        <v>177</v>
      </c>
      <c r="E16" s="27">
        <v>111</v>
      </c>
      <c r="F16" s="28">
        <v>12</v>
      </c>
      <c r="G16" s="28">
        <v>3</v>
      </c>
      <c r="H16" s="28">
        <v>2</v>
      </c>
      <c r="I16" s="28">
        <v>4</v>
      </c>
      <c r="J16" s="28">
        <v>0</v>
      </c>
      <c r="K16" s="28">
        <v>4</v>
      </c>
      <c r="L16" s="28">
        <v>8</v>
      </c>
      <c r="M16" s="28">
        <v>10</v>
      </c>
      <c r="N16" s="28">
        <v>23</v>
      </c>
    </row>
    <row r="17" spans="2:14" ht="15.75" customHeight="1" x14ac:dyDescent="0.15">
      <c r="B17" s="116"/>
      <c r="C17" s="114"/>
      <c r="D17" s="33">
        <v>100</v>
      </c>
      <c r="E17" s="34">
        <v>62.7</v>
      </c>
      <c r="F17" s="35">
        <v>6.8</v>
      </c>
      <c r="G17" s="35">
        <v>1.7</v>
      </c>
      <c r="H17" s="35">
        <v>1.1000000000000001</v>
      </c>
      <c r="I17" s="35">
        <v>2.2999999999999998</v>
      </c>
      <c r="J17" s="35">
        <v>0</v>
      </c>
      <c r="K17" s="35">
        <v>2.2999999999999998</v>
      </c>
      <c r="L17" s="35">
        <v>4.5</v>
      </c>
      <c r="M17" s="35">
        <v>5.6</v>
      </c>
      <c r="N17" s="35">
        <v>13</v>
      </c>
    </row>
    <row r="18" spans="2:14" ht="15.75" customHeight="1" x14ac:dyDescent="0.15">
      <c r="B18" s="116"/>
      <c r="C18" s="112" t="s">
        <v>432</v>
      </c>
      <c r="D18" s="16">
        <v>239</v>
      </c>
      <c r="E18" s="27">
        <v>167</v>
      </c>
      <c r="F18" s="28">
        <v>8</v>
      </c>
      <c r="G18" s="28">
        <v>0</v>
      </c>
      <c r="H18" s="28">
        <v>1</v>
      </c>
      <c r="I18" s="28">
        <v>4</v>
      </c>
      <c r="J18" s="28">
        <v>4</v>
      </c>
      <c r="K18" s="28">
        <v>5</v>
      </c>
      <c r="L18" s="28">
        <v>14</v>
      </c>
      <c r="M18" s="28">
        <v>14</v>
      </c>
      <c r="N18" s="28">
        <v>22</v>
      </c>
    </row>
    <row r="19" spans="2:14" ht="15.75" customHeight="1" x14ac:dyDescent="0.15">
      <c r="B19" s="116"/>
      <c r="C19" s="114"/>
      <c r="D19" s="33">
        <v>100</v>
      </c>
      <c r="E19" s="34">
        <v>69.900000000000006</v>
      </c>
      <c r="F19" s="35">
        <v>3.3</v>
      </c>
      <c r="G19" s="35">
        <v>0</v>
      </c>
      <c r="H19" s="35">
        <v>0.4</v>
      </c>
      <c r="I19" s="35">
        <v>1.7</v>
      </c>
      <c r="J19" s="35">
        <v>1.7</v>
      </c>
      <c r="K19" s="35">
        <v>2.1</v>
      </c>
      <c r="L19" s="35">
        <v>5.9</v>
      </c>
      <c r="M19" s="35">
        <v>5.9</v>
      </c>
      <c r="N19" s="35">
        <v>9.1999999999999993</v>
      </c>
    </row>
    <row r="20" spans="2:14" ht="15.75" customHeight="1" x14ac:dyDescent="0.15">
      <c r="B20" s="116"/>
      <c r="C20" s="112" t="s">
        <v>433</v>
      </c>
      <c r="D20" s="16">
        <v>438</v>
      </c>
      <c r="E20" s="27">
        <v>299</v>
      </c>
      <c r="F20" s="28">
        <v>14</v>
      </c>
      <c r="G20" s="28">
        <v>1</v>
      </c>
      <c r="H20" s="28">
        <v>4</v>
      </c>
      <c r="I20" s="28">
        <v>10</v>
      </c>
      <c r="J20" s="28">
        <v>3</v>
      </c>
      <c r="K20" s="28">
        <v>15</v>
      </c>
      <c r="L20" s="28">
        <v>19</v>
      </c>
      <c r="M20" s="28">
        <v>17</v>
      </c>
      <c r="N20" s="28">
        <v>56</v>
      </c>
    </row>
    <row r="21" spans="2:14" ht="15.75" customHeight="1" x14ac:dyDescent="0.15">
      <c r="B21" s="116"/>
      <c r="C21" s="114"/>
      <c r="D21" s="33">
        <v>100</v>
      </c>
      <c r="E21" s="34">
        <v>68.3</v>
      </c>
      <c r="F21" s="35">
        <v>3.2</v>
      </c>
      <c r="G21" s="35">
        <v>0.2</v>
      </c>
      <c r="H21" s="35">
        <v>0.9</v>
      </c>
      <c r="I21" s="35">
        <v>2.2999999999999998</v>
      </c>
      <c r="J21" s="35">
        <v>0.7</v>
      </c>
      <c r="K21" s="35">
        <v>3.4</v>
      </c>
      <c r="L21" s="35">
        <v>4.3</v>
      </c>
      <c r="M21" s="35">
        <v>3.9</v>
      </c>
      <c r="N21" s="35">
        <v>12.8</v>
      </c>
    </row>
    <row r="22" spans="2:14" ht="15.75" customHeight="1" x14ac:dyDescent="0.15">
      <c r="B22" s="116"/>
      <c r="C22" s="112" t="s">
        <v>434</v>
      </c>
      <c r="D22" s="16">
        <v>1054</v>
      </c>
      <c r="E22" s="27">
        <v>803</v>
      </c>
      <c r="F22" s="28">
        <v>21</v>
      </c>
      <c r="G22" s="28">
        <v>1</v>
      </c>
      <c r="H22" s="28">
        <v>18</v>
      </c>
      <c r="I22" s="28">
        <v>2</v>
      </c>
      <c r="J22" s="28">
        <v>11</v>
      </c>
      <c r="K22" s="28">
        <v>31</v>
      </c>
      <c r="L22" s="28">
        <v>55</v>
      </c>
      <c r="M22" s="28">
        <v>18</v>
      </c>
      <c r="N22" s="28">
        <v>94</v>
      </c>
    </row>
    <row r="23" spans="2:14" ht="15.75" customHeight="1" x14ac:dyDescent="0.15">
      <c r="B23" s="116"/>
      <c r="C23" s="114"/>
      <c r="D23" s="33">
        <v>100</v>
      </c>
      <c r="E23" s="34">
        <v>76.2</v>
      </c>
      <c r="F23" s="35">
        <v>2</v>
      </c>
      <c r="G23" s="35">
        <v>0.1</v>
      </c>
      <c r="H23" s="35">
        <v>1.7</v>
      </c>
      <c r="I23" s="35">
        <v>0.2</v>
      </c>
      <c r="J23" s="35">
        <v>1</v>
      </c>
      <c r="K23" s="35">
        <v>2.9</v>
      </c>
      <c r="L23" s="35">
        <v>5.2</v>
      </c>
      <c r="M23" s="35">
        <v>1.7</v>
      </c>
      <c r="N23" s="35">
        <v>8.9</v>
      </c>
    </row>
    <row r="24" spans="2:14" ht="15.75" customHeight="1" x14ac:dyDescent="0.15">
      <c r="B24" s="116"/>
      <c r="C24" s="112" t="s">
        <v>435</v>
      </c>
      <c r="D24" s="16">
        <v>1854</v>
      </c>
      <c r="E24" s="27">
        <v>1398</v>
      </c>
      <c r="F24" s="28">
        <v>8</v>
      </c>
      <c r="G24" s="28">
        <v>3</v>
      </c>
      <c r="H24" s="28">
        <v>27</v>
      </c>
      <c r="I24" s="28">
        <v>11</v>
      </c>
      <c r="J24" s="28">
        <v>32</v>
      </c>
      <c r="K24" s="28">
        <v>71</v>
      </c>
      <c r="L24" s="28">
        <v>115</v>
      </c>
      <c r="M24" s="28">
        <v>35</v>
      </c>
      <c r="N24" s="28">
        <v>154</v>
      </c>
    </row>
    <row r="25" spans="2:14" ht="15.75" customHeight="1" x14ac:dyDescent="0.15">
      <c r="B25" s="116"/>
      <c r="C25" s="114"/>
      <c r="D25" s="33">
        <v>100</v>
      </c>
      <c r="E25" s="34">
        <v>75.400000000000006</v>
      </c>
      <c r="F25" s="35">
        <v>0.4</v>
      </c>
      <c r="G25" s="35">
        <v>0.2</v>
      </c>
      <c r="H25" s="35">
        <v>1.5</v>
      </c>
      <c r="I25" s="35">
        <v>0.6</v>
      </c>
      <c r="J25" s="35">
        <v>1.7</v>
      </c>
      <c r="K25" s="35">
        <v>3.8</v>
      </c>
      <c r="L25" s="35">
        <v>6.2</v>
      </c>
      <c r="M25" s="35">
        <v>1.9</v>
      </c>
      <c r="N25" s="35">
        <v>8.3000000000000007</v>
      </c>
    </row>
    <row r="26" spans="2:14" ht="15.75" customHeight="1" x14ac:dyDescent="0.15">
      <c r="B26" s="116"/>
      <c r="C26" s="112" t="s">
        <v>436</v>
      </c>
      <c r="D26" s="16">
        <v>1719</v>
      </c>
      <c r="E26" s="27">
        <v>1277</v>
      </c>
      <c r="F26" s="28">
        <v>2</v>
      </c>
      <c r="G26" s="28">
        <v>0</v>
      </c>
      <c r="H26" s="28">
        <v>20</v>
      </c>
      <c r="I26" s="28">
        <v>4</v>
      </c>
      <c r="J26" s="28">
        <v>29</v>
      </c>
      <c r="K26" s="28">
        <v>67</v>
      </c>
      <c r="L26" s="28">
        <v>126</v>
      </c>
      <c r="M26" s="28">
        <v>40</v>
      </c>
      <c r="N26" s="28">
        <v>154</v>
      </c>
    </row>
    <row r="27" spans="2:14" ht="15.75" customHeight="1" x14ac:dyDescent="0.15">
      <c r="B27" s="118"/>
      <c r="C27" s="113"/>
      <c r="D27" s="18">
        <v>100</v>
      </c>
      <c r="E27" s="8">
        <v>74.3</v>
      </c>
      <c r="F27" s="11">
        <v>0.1</v>
      </c>
      <c r="G27" s="11">
        <v>0</v>
      </c>
      <c r="H27" s="11">
        <v>1.2</v>
      </c>
      <c r="I27" s="11">
        <v>0.2</v>
      </c>
      <c r="J27" s="11">
        <v>1.7</v>
      </c>
      <c r="K27" s="11">
        <v>3.9</v>
      </c>
      <c r="L27" s="11">
        <v>7.3</v>
      </c>
      <c r="M27" s="11">
        <v>2.2999999999999998</v>
      </c>
      <c r="N27" s="11">
        <v>9</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N9">
    <cfRule type="top10" dxfId="1912" priority="483" rank="1"/>
  </conditionalFormatting>
  <conditionalFormatting sqref="E11:N11">
    <cfRule type="top10" dxfId="1911" priority="484" rank="1"/>
  </conditionalFormatting>
  <conditionalFormatting sqref="E13:N13">
    <cfRule type="top10" dxfId="1910" priority="485" rank="1"/>
  </conditionalFormatting>
  <conditionalFormatting sqref="E15:N15">
    <cfRule type="top10" dxfId="1909" priority="486" rank="1"/>
  </conditionalFormatting>
  <conditionalFormatting sqref="E17:N17">
    <cfRule type="top10" dxfId="1908" priority="487" rank="1"/>
  </conditionalFormatting>
  <conditionalFormatting sqref="E19:N19">
    <cfRule type="top10" dxfId="1907" priority="488" rank="1"/>
  </conditionalFormatting>
  <conditionalFormatting sqref="E21:N21">
    <cfRule type="top10" dxfId="1906" priority="489" rank="1"/>
  </conditionalFormatting>
  <conditionalFormatting sqref="E23:N23">
    <cfRule type="top10" dxfId="1905" priority="490" rank="1"/>
  </conditionalFormatting>
  <conditionalFormatting sqref="E25:N25">
    <cfRule type="top10" dxfId="1904" priority="491" rank="1"/>
  </conditionalFormatting>
  <conditionalFormatting sqref="E27:N27">
    <cfRule type="top10" dxfId="1903" priority="492" rank="1"/>
  </conditionalFormatting>
  <pageMargins left="0.7" right="0.7" top="0.75" bottom="0.75" header="0.3" footer="0.3"/>
  <pageSetup paperSize="9" orientation="landscape"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0" ht="15.75" customHeight="1" x14ac:dyDescent="0.15">
      <c r="B2" s="1" t="s">
        <v>49</v>
      </c>
    </row>
    <row r="3" spans="2:20" ht="15.75" customHeight="1" x14ac:dyDescent="0.15">
      <c r="B3" s="1" t="s">
        <v>424</v>
      </c>
    </row>
    <row r="4" spans="2:20" ht="15.75" customHeight="1" x14ac:dyDescent="0.15">
      <c r="B4" s="1" t="s">
        <v>466</v>
      </c>
      <c r="C4" s="74"/>
    </row>
    <row r="5" spans="2:20" ht="15.75" customHeight="1" x14ac:dyDescent="0.15">
      <c r="B5" s="1" t="s">
        <v>426</v>
      </c>
    </row>
    <row r="6" spans="2:20" ht="4.5" customHeight="1" x14ac:dyDescent="0.15">
      <c r="B6" s="12"/>
      <c r="C6" s="14"/>
      <c r="D6" s="15"/>
      <c r="E6" s="6"/>
      <c r="F6" s="13"/>
      <c r="G6" s="13"/>
      <c r="H6" s="13"/>
      <c r="I6" s="13"/>
      <c r="J6" s="13"/>
      <c r="K6" s="13"/>
    </row>
    <row r="7" spans="2:20" s="2" customFormat="1" ht="118.5" customHeight="1" thickBot="1" x14ac:dyDescent="0.2">
      <c r="B7" s="9"/>
      <c r="C7" s="5" t="s">
        <v>427</v>
      </c>
      <c r="D7" s="19" t="s">
        <v>52</v>
      </c>
      <c r="E7" s="22" t="s">
        <v>182</v>
      </c>
      <c r="F7" s="23" t="s">
        <v>443</v>
      </c>
      <c r="G7" s="23" t="s">
        <v>184</v>
      </c>
      <c r="H7" s="23" t="s">
        <v>602</v>
      </c>
      <c r="I7" s="23" t="s">
        <v>603</v>
      </c>
      <c r="J7" s="23" t="s">
        <v>604</v>
      </c>
      <c r="K7" s="23" t="s">
        <v>53</v>
      </c>
      <c r="L7" s="76"/>
      <c r="M7" s="76"/>
      <c r="N7" s="76"/>
      <c r="O7" s="76"/>
      <c r="P7" s="76"/>
      <c r="Q7" s="76"/>
      <c r="R7" s="76"/>
      <c r="S7" s="76"/>
      <c r="T7" s="76"/>
    </row>
    <row r="8" spans="2:20" ht="15.75" customHeight="1" thickTop="1" x14ac:dyDescent="0.15">
      <c r="B8" s="108" t="s">
        <v>428</v>
      </c>
      <c r="C8" s="119"/>
      <c r="D8" s="16">
        <v>5666</v>
      </c>
      <c r="E8" s="27">
        <v>3979</v>
      </c>
      <c r="F8" s="28">
        <v>1607</v>
      </c>
      <c r="G8" s="28">
        <v>1005</v>
      </c>
      <c r="H8" s="28">
        <v>1355</v>
      </c>
      <c r="I8" s="28">
        <v>1543</v>
      </c>
      <c r="J8" s="28">
        <v>1183</v>
      </c>
      <c r="K8" s="28">
        <v>678</v>
      </c>
    </row>
    <row r="9" spans="2:20" ht="15.75" customHeight="1" x14ac:dyDescent="0.15">
      <c r="B9" s="110"/>
      <c r="C9" s="120"/>
      <c r="D9" s="18">
        <v>100</v>
      </c>
      <c r="E9" s="8">
        <v>70.2</v>
      </c>
      <c r="F9" s="11">
        <v>28.4</v>
      </c>
      <c r="G9" s="11">
        <v>17.7</v>
      </c>
      <c r="H9" s="11">
        <v>23.9</v>
      </c>
      <c r="I9" s="11">
        <v>27.2</v>
      </c>
      <c r="J9" s="11">
        <v>20.9</v>
      </c>
      <c r="K9" s="11">
        <v>12</v>
      </c>
    </row>
    <row r="10" spans="2:20" ht="15.75" customHeight="1" x14ac:dyDescent="0.15">
      <c r="B10" s="117" t="s">
        <v>429</v>
      </c>
      <c r="C10" s="121" t="s">
        <v>2</v>
      </c>
      <c r="D10" s="16">
        <v>1156</v>
      </c>
      <c r="E10" s="27">
        <v>819</v>
      </c>
      <c r="F10" s="28">
        <v>243</v>
      </c>
      <c r="G10" s="28">
        <v>186</v>
      </c>
      <c r="H10" s="28">
        <v>244</v>
      </c>
      <c r="I10" s="28">
        <v>297</v>
      </c>
      <c r="J10" s="28">
        <v>205</v>
      </c>
      <c r="K10" s="28">
        <v>145</v>
      </c>
    </row>
    <row r="11" spans="2:20" ht="15.75" customHeight="1" x14ac:dyDescent="0.15">
      <c r="B11" s="116"/>
      <c r="C11" s="114"/>
      <c r="D11" s="33">
        <v>100</v>
      </c>
      <c r="E11" s="34">
        <v>70.8</v>
      </c>
      <c r="F11" s="35">
        <v>21</v>
      </c>
      <c r="G11" s="35">
        <v>16.100000000000001</v>
      </c>
      <c r="H11" s="35">
        <v>21.1</v>
      </c>
      <c r="I11" s="35">
        <v>25.7</v>
      </c>
      <c r="J11" s="35">
        <v>17.7</v>
      </c>
      <c r="K11" s="35">
        <v>12.5</v>
      </c>
    </row>
    <row r="12" spans="2:20" ht="15.75" customHeight="1" x14ac:dyDescent="0.15">
      <c r="B12" s="116"/>
      <c r="C12" s="112" t="s">
        <v>3</v>
      </c>
      <c r="D12" s="16">
        <v>4467</v>
      </c>
      <c r="E12" s="27">
        <v>3130</v>
      </c>
      <c r="F12" s="28">
        <v>1351</v>
      </c>
      <c r="G12" s="28">
        <v>804</v>
      </c>
      <c r="H12" s="28">
        <v>1104</v>
      </c>
      <c r="I12" s="28">
        <v>1228</v>
      </c>
      <c r="J12" s="28">
        <v>964</v>
      </c>
      <c r="K12" s="28">
        <v>528</v>
      </c>
    </row>
    <row r="13" spans="2:20" ht="15.75" customHeight="1" x14ac:dyDescent="0.15">
      <c r="B13" s="118"/>
      <c r="C13" s="113"/>
      <c r="D13" s="18">
        <v>100</v>
      </c>
      <c r="E13" s="8">
        <v>70.099999999999994</v>
      </c>
      <c r="F13" s="11">
        <v>30.2</v>
      </c>
      <c r="G13" s="11">
        <v>18</v>
      </c>
      <c r="H13" s="11">
        <v>24.7</v>
      </c>
      <c r="I13" s="11">
        <v>27.5</v>
      </c>
      <c r="J13" s="11">
        <v>21.6</v>
      </c>
      <c r="K13" s="11">
        <v>11.8</v>
      </c>
    </row>
    <row r="14" spans="2:20" ht="15.75" customHeight="1" x14ac:dyDescent="0.15">
      <c r="B14" s="117" t="s">
        <v>4</v>
      </c>
      <c r="C14" s="121" t="s">
        <v>430</v>
      </c>
      <c r="D14" s="16">
        <v>60</v>
      </c>
      <c r="E14" s="27">
        <v>48</v>
      </c>
      <c r="F14" s="28">
        <v>11</v>
      </c>
      <c r="G14" s="28">
        <v>11</v>
      </c>
      <c r="H14" s="28">
        <v>10</v>
      </c>
      <c r="I14" s="28">
        <v>12</v>
      </c>
      <c r="J14" s="28">
        <v>11</v>
      </c>
      <c r="K14" s="28">
        <v>9</v>
      </c>
    </row>
    <row r="15" spans="2:20" ht="15.75" customHeight="1" x14ac:dyDescent="0.15">
      <c r="B15" s="116"/>
      <c r="C15" s="114"/>
      <c r="D15" s="33">
        <v>100</v>
      </c>
      <c r="E15" s="34">
        <v>80</v>
      </c>
      <c r="F15" s="35">
        <v>18.3</v>
      </c>
      <c r="G15" s="35">
        <v>18.3</v>
      </c>
      <c r="H15" s="35">
        <v>16.7</v>
      </c>
      <c r="I15" s="35">
        <v>20</v>
      </c>
      <c r="J15" s="35">
        <v>18.3</v>
      </c>
      <c r="K15" s="35">
        <v>15</v>
      </c>
    </row>
    <row r="16" spans="2:20" ht="15.75" customHeight="1" x14ac:dyDescent="0.15">
      <c r="B16" s="116"/>
      <c r="C16" s="112" t="s">
        <v>431</v>
      </c>
      <c r="D16" s="16">
        <v>177</v>
      </c>
      <c r="E16" s="27">
        <v>124</v>
      </c>
      <c r="F16" s="28">
        <v>37</v>
      </c>
      <c r="G16" s="28">
        <v>24</v>
      </c>
      <c r="H16" s="28">
        <v>32</v>
      </c>
      <c r="I16" s="28">
        <v>41</v>
      </c>
      <c r="J16" s="28">
        <v>16</v>
      </c>
      <c r="K16" s="28">
        <v>30</v>
      </c>
    </row>
    <row r="17" spans="2:11" ht="15.75" customHeight="1" x14ac:dyDescent="0.15">
      <c r="B17" s="116"/>
      <c r="C17" s="114"/>
      <c r="D17" s="33">
        <v>100</v>
      </c>
      <c r="E17" s="34">
        <v>70.099999999999994</v>
      </c>
      <c r="F17" s="35">
        <v>20.9</v>
      </c>
      <c r="G17" s="35">
        <v>13.6</v>
      </c>
      <c r="H17" s="35">
        <v>18.100000000000001</v>
      </c>
      <c r="I17" s="35">
        <v>23.2</v>
      </c>
      <c r="J17" s="35">
        <v>9</v>
      </c>
      <c r="K17" s="35">
        <v>16.899999999999999</v>
      </c>
    </row>
    <row r="18" spans="2:11" ht="15.75" customHeight="1" x14ac:dyDescent="0.15">
      <c r="B18" s="116"/>
      <c r="C18" s="112" t="s">
        <v>432</v>
      </c>
      <c r="D18" s="16">
        <v>239</v>
      </c>
      <c r="E18" s="27">
        <v>168</v>
      </c>
      <c r="F18" s="28">
        <v>56</v>
      </c>
      <c r="G18" s="28">
        <v>51</v>
      </c>
      <c r="H18" s="28">
        <v>50</v>
      </c>
      <c r="I18" s="28">
        <v>72</v>
      </c>
      <c r="J18" s="28">
        <v>17</v>
      </c>
      <c r="K18" s="28">
        <v>32</v>
      </c>
    </row>
    <row r="19" spans="2:11" ht="15.75" customHeight="1" x14ac:dyDescent="0.15">
      <c r="B19" s="116"/>
      <c r="C19" s="114"/>
      <c r="D19" s="33">
        <v>100</v>
      </c>
      <c r="E19" s="34">
        <v>70.3</v>
      </c>
      <c r="F19" s="35">
        <v>23.4</v>
      </c>
      <c r="G19" s="35">
        <v>21.3</v>
      </c>
      <c r="H19" s="35">
        <v>20.9</v>
      </c>
      <c r="I19" s="35">
        <v>30.1</v>
      </c>
      <c r="J19" s="35">
        <v>7.1</v>
      </c>
      <c r="K19" s="35">
        <v>13.4</v>
      </c>
    </row>
    <row r="20" spans="2:11" ht="15.75" customHeight="1" x14ac:dyDescent="0.15">
      <c r="B20" s="116"/>
      <c r="C20" s="112" t="s">
        <v>433</v>
      </c>
      <c r="D20" s="16">
        <v>438</v>
      </c>
      <c r="E20" s="27">
        <v>328</v>
      </c>
      <c r="F20" s="28">
        <v>117</v>
      </c>
      <c r="G20" s="28">
        <v>80</v>
      </c>
      <c r="H20" s="28">
        <v>93</v>
      </c>
      <c r="I20" s="28">
        <v>113</v>
      </c>
      <c r="J20" s="28">
        <v>59</v>
      </c>
      <c r="K20" s="28">
        <v>49</v>
      </c>
    </row>
    <row r="21" spans="2:11" ht="15.75" customHeight="1" x14ac:dyDescent="0.15">
      <c r="B21" s="116"/>
      <c r="C21" s="114"/>
      <c r="D21" s="33">
        <v>100</v>
      </c>
      <c r="E21" s="34">
        <v>74.900000000000006</v>
      </c>
      <c r="F21" s="35">
        <v>26.7</v>
      </c>
      <c r="G21" s="35">
        <v>18.3</v>
      </c>
      <c r="H21" s="35">
        <v>21.2</v>
      </c>
      <c r="I21" s="35">
        <v>25.8</v>
      </c>
      <c r="J21" s="35">
        <v>13.5</v>
      </c>
      <c r="K21" s="35">
        <v>11.2</v>
      </c>
    </row>
    <row r="22" spans="2:11" ht="15.75" customHeight="1" x14ac:dyDescent="0.15">
      <c r="B22" s="116"/>
      <c r="C22" s="112" t="s">
        <v>434</v>
      </c>
      <c r="D22" s="16">
        <v>1054</v>
      </c>
      <c r="E22" s="27">
        <v>781</v>
      </c>
      <c r="F22" s="28">
        <v>339</v>
      </c>
      <c r="G22" s="28">
        <v>222</v>
      </c>
      <c r="H22" s="28">
        <v>246</v>
      </c>
      <c r="I22" s="28">
        <v>280</v>
      </c>
      <c r="J22" s="28">
        <v>181</v>
      </c>
      <c r="K22" s="28">
        <v>115</v>
      </c>
    </row>
    <row r="23" spans="2:11" ht="15.75" customHeight="1" x14ac:dyDescent="0.15">
      <c r="B23" s="116"/>
      <c r="C23" s="114"/>
      <c r="D23" s="33">
        <v>100</v>
      </c>
      <c r="E23" s="34">
        <v>74.099999999999994</v>
      </c>
      <c r="F23" s="35">
        <v>32.200000000000003</v>
      </c>
      <c r="G23" s="35">
        <v>21.1</v>
      </c>
      <c r="H23" s="35">
        <v>23.3</v>
      </c>
      <c r="I23" s="35">
        <v>26.6</v>
      </c>
      <c r="J23" s="35">
        <v>17.2</v>
      </c>
      <c r="K23" s="35">
        <v>10.9</v>
      </c>
    </row>
    <row r="24" spans="2:11" ht="15.75" customHeight="1" x14ac:dyDescent="0.15">
      <c r="B24" s="116"/>
      <c r="C24" s="112" t="s">
        <v>435</v>
      </c>
      <c r="D24" s="16">
        <v>1854</v>
      </c>
      <c r="E24" s="27">
        <v>1330</v>
      </c>
      <c r="F24" s="28">
        <v>564</v>
      </c>
      <c r="G24" s="28">
        <v>319</v>
      </c>
      <c r="H24" s="28">
        <v>460</v>
      </c>
      <c r="I24" s="28">
        <v>509</v>
      </c>
      <c r="J24" s="28">
        <v>381</v>
      </c>
      <c r="K24" s="28">
        <v>214</v>
      </c>
    </row>
    <row r="25" spans="2:11" ht="15.75" customHeight="1" x14ac:dyDescent="0.15">
      <c r="B25" s="116"/>
      <c r="C25" s="114"/>
      <c r="D25" s="33">
        <v>100</v>
      </c>
      <c r="E25" s="34">
        <v>71.7</v>
      </c>
      <c r="F25" s="35">
        <v>30.4</v>
      </c>
      <c r="G25" s="35">
        <v>17.2</v>
      </c>
      <c r="H25" s="35">
        <v>24.8</v>
      </c>
      <c r="I25" s="35">
        <v>27.5</v>
      </c>
      <c r="J25" s="35">
        <v>20.6</v>
      </c>
      <c r="K25" s="35">
        <v>11.5</v>
      </c>
    </row>
    <row r="26" spans="2:11" ht="15.75" customHeight="1" x14ac:dyDescent="0.15">
      <c r="B26" s="116"/>
      <c r="C26" s="112" t="s">
        <v>436</v>
      </c>
      <c r="D26" s="16">
        <v>1719</v>
      </c>
      <c r="E26" s="27">
        <v>1115</v>
      </c>
      <c r="F26" s="28">
        <v>445</v>
      </c>
      <c r="G26" s="28">
        <v>267</v>
      </c>
      <c r="H26" s="28">
        <v>431</v>
      </c>
      <c r="I26" s="28">
        <v>474</v>
      </c>
      <c r="J26" s="28">
        <v>483</v>
      </c>
      <c r="K26" s="28">
        <v>215</v>
      </c>
    </row>
    <row r="27" spans="2:11" ht="15.75" customHeight="1" x14ac:dyDescent="0.15">
      <c r="B27" s="118"/>
      <c r="C27" s="113"/>
      <c r="D27" s="18">
        <v>100</v>
      </c>
      <c r="E27" s="8">
        <v>64.900000000000006</v>
      </c>
      <c r="F27" s="11">
        <v>25.9</v>
      </c>
      <c r="G27" s="11">
        <v>15.5</v>
      </c>
      <c r="H27" s="11">
        <v>25.1</v>
      </c>
      <c r="I27" s="11">
        <v>27.6</v>
      </c>
      <c r="J27" s="11">
        <v>28.1</v>
      </c>
      <c r="K27" s="11">
        <v>12.5</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K9">
    <cfRule type="top10" dxfId="1902" priority="493" rank="1"/>
  </conditionalFormatting>
  <conditionalFormatting sqref="E11:K11">
    <cfRule type="top10" dxfId="1901" priority="494" rank="1"/>
  </conditionalFormatting>
  <conditionalFormatting sqref="E13:K13">
    <cfRule type="top10" dxfId="1900" priority="495" rank="1"/>
  </conditionalFormatting>
  <conditionalFormatting sqref="E15:K15">
    <cfRule type="top10" dxfId="1899" priority="496" rank="1"/>
  </conditionalFormatting>
  <conditionalFormatting sqref="E17:K17">
    <cfRule type="top10" dxfId="1898" priority="497" rank="1"/>
  </conditionalFormatting>
  <conditionalFormatting sqref="E19:K19">
    <cfRule type="top10" dxfId="1897" priority="498" rank="1"/>
  </conditionalFormatting>
  <conditionalFormatting sqref="E21:K21">
    <cfRule type="top10" dxfId="1896" priority="499" rank="1"/>
  </conditionalFormatting>
  <conditionalFormatting sqref="E23:K23">
    <cfRule type="top10" dxfId="1895" priority="500" rank="1"/>
  </conditionalFormatting>
  <conditionalFormatting sqref="E25:K25">
    <cfRule type="top10" dxfId="1894" priority="501" rank="1"/>
  </conditionalFormatting>
  <conditionalFormatting sqref="E27:K27">
    <cfRule type="top10" dxfId="1893" priority="502" rank="1"/>
  </conditionalFormatting>
  <pageMargins left="0.7" right="0.7" top="0.75" bottom="0.75" header="0.3" footer="0.3"/>
  <pageSetup paperSize="9" orientation="landscape"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3" ht="15.75" customHeight="1" x14ac:dyDescent="0.15">
      <c r="B2" s="1" t="s">
        <v>49</v>
      </c>
    </row>
    <row r="3" spans="2:23" ht="15.75" customHeight="1" x14ac:dyDescent="0.15">
      <c r="B3" s="1" t="s">
        <v>424</v>
      </c>
    </row>
    <row r="4" spans="2:23" ht="15.75" customHeight="1" x14ac:dyDescent="0.15">
      <c r="B4" s="1" t="s">
        <v>458</v>
      </c>
      <c r="C4" s="74"/>
    </row>
    <row r="5" spans="2:23" ht="15.75" customHeight="1" x14ac:dyDescent="0.15">
      <c r="B5" s="1" t="s">
        <v>426</v>
      </c>
    </row>
    <row r="6" spans="2:23" ht="4.5" customHeight="1" x14ac:dyDescent="0.15">
      <c r="B6" s="12"/>
      <c r="C6" s="14"/>
      <c r="D6" s="15"/>
      <c r="E6" s="6"/>
      <c r="F6" s="13"/>
      <c r="G6" s="13"/>
      <c r="H6" s="13"/>
      <c r="I6" s="13"/>
      <c r="J6" s="13"/>
      <c r="K6" s="13"/>
      <c r="L6" s="13"/>
      <c r="M6" s="13"/>
      <c r="N6" s="13"/>
    </row>
    <row r="7" spans="2:23" s="2" customFormat="1" ht="118.5" customHeight="1" thickBot="1" x14ac:dyDescent="0.2">
      <c r="B7" s="9"/>
      <c r="C7" s="5" t="s">
        <v>427</v>
      </c>
      <c r="D7" s="19" t="s">
        <v>52</v>
      </c>
      <c r="E7" s="22" t="s">
        <v>110</v>
      </c>
      <c r="F7" s="23" t="s">
        <v>444</v>
      </c>
      <c r="G7" s="23" t="s">
        <v>112</v>
      </c>
      <c r="H7" s="23" t="s">
        <v>16</v>
      </c>
      <c r="I7" s="23" t="s">
        <v>15</v>
      </c>
      <c r="J7" s="23" t="s">
        <v>113</v>
      </c>
      <c r="K7" s="23" t="s">
        <v>114</v>
      </c>
      <c r="L7" s="23" t="s">
        <v>115</v>
      </c>
      <c r="M7" s="23" t="s">
        <v>116</v>
      </c>
      <c r="N7" s="23" t="s">
        <v>53</v>
      </c>
      <c r="O7" s="76"/>
      <c r="P7" s="76"/>
      <c r="Q7" s="76"/>
      <c r="R7" s="76"/>
      <c r="S7" s="76"/>
      <c r="T7" s="76"/>
      <c r="U7" s="76"/>
      <c r="V7" s="76"/>
      <c r="W7" s="76"/>
    </row>
    <row r="8" spans="2:23" ht="15.75" customHeight="1" thickTop="1" x14ac:dyDescent="0.15">
      <c r="B8" s="108" t="s">
        <v>428</v>
      </c>
      <c r="C8" s="119"/>
      <c r="D8" s="16">
        <v>5666</v>
      </c>
      <c r="E8" s="27">
        <v>398</v>
      </c>
      <c r="F8" s="28">
        <v>108</v>
      </c>
      <c r="G8" s="28">
        <v>119</v>
      </c>
      <c r="H8" s="28">
        <v>97</v>
      </c>
      <c r="I8" s="28">
        <v>458</v>
      </c>
      <c r="J8" s="28">
        <v>182</v>
      </c>
      <c r="K8" s="28">
        <v>154</v>
      </c>
      <c r="L8" s="28">
        <v>641</v>
      </c>
      <c r="M8" s="29">
        <v>672</v>
      </c>
      <c r="N8" s="28">
        <v>3748</v>
      </c>
    </row>
    <row r="9" spans="2:23" ht="15.75" customHeight="1" x14ac:dyDescent="0.15">
      <c r="B9" s="110"/>
      <c r="C9" s="120"/>
      <c r="D9" s="18">
        <v>100</v>
      </c>
      <c r="E9" s="8">
        <v>7</v>
      </c>
      <c r="F9" s="11">
        <v>1.9</v>
      </c>
      <c r="G9" s="11">
        <v>2.1</v>
      </c>
      <c r="H9" s="11">
        <v>1.7</v>
      </c>
      <c r="I9" s="11">
        <v>8.1</v>
      </c>
      <c r="J9" s="11">
        <v>3.2</v>
      </c>
      <c r="K9" s="11">
        <v>2.7</v>
      </c>
      <c r="L9" s="11">
        <v>11.3</v>
      </c>
      <c r="M9" s="36">
        <v>11.9</v>
      </c>
      <c r="N9" s="11">
        <v>66.099999999999994</v>
      </c>
    </row>
    <row r="10" spans="2:23" ht="15.75" customHeight="1" x14ac:dyDescent="0.15">
      <c r="B10" s="117" t="s">
        <v>429</v>
      </c>
      <c r="C10" s="121" t="s">
        <v>2</v>
      </c>
      <c r="D10" s="16">
        <v>1156</v>
      </c>
      <c r="E10" s="27">
        <v>86</v>
      </c>
      <c r="F10" s="28">
        <v>22</v>
      </c>
      <c r="G10" s="28">
        <v>31</v>
      </c>
      <c r="H10" s="28">
        <v>18</v>
      </c>
      <c r="I10" s="28">
        <v>89</v>
      </c>
      <c r="J10" s="28">
        <v>36</v>
      </c>
      <c r="K10" s="28">
        <v>27</v>
      </c>
      <c r="L10" s="28">
        <v>111</v>
      </c>
      <c r="M10" s="10">
        <v>111</v>
      </c>
      <c r="N10" s="28">
        <v>804</v>
      </c>
    </row>
    <row r="11" spans="2:23" ht="15.75" customHeight="1" x14ac:dyDescent="0.15">
      <c r="B11" s="116"/>
      <c r="C11" s="114"/>
      <c r="D11" s="33">
        <v>100</v>
      </c>
      <c r="E11" s="34">
        <v>7.4</v>
      </c>
      <c r="F11" s="35">
        <v>1.9</v>
      </c>
      <c r="G11" s="35">
        <v>2.7</v>
      </c>
      <c r="H11" s="35">
        <v>1.6</v>
      </c>
      <c r="I11" s="35">
        <v>7.7</v>
      </c>
      <c r="J11" s="35">
        <v>3.1</v>
      </c>
      <c r="K11" s="35">
        <v>2.2999999999999998</v>
      </c>
      <c r="L11" s="35">
        <v>9.6</v>
      </c>
      <c r="M11" s="35">
        <v>9.6</v>
      </c>
      <c r="N11" s="35">
        <v>69.599999999999994</v>
      </c>
    </row>
    <row r="12" spans="2:23" ht="15.75" customHeight="1" x14ac:dyDescent="0.15">
      <c r="B12" s="116"/>
      <c r="C12" s="112" t="s">
        <v>3</v>
      </c>
      <c r="D12" s="16">
        <v>4467</v>
      </c>
      <c r="E12" s="27">
        <v>312</v>
      </c>
      <c r="F12" s="28">
        <v>86</v>
      </c>
      <c r="G12" s="28">
        <v>88</v>
      </c>
      <c r="H12" s="28">
        <v>79</v>
      </c>
      <c r="I12" s="28">
        <v>367</v>
      </c>
      <c r="J12" s="28">
        <v>146</v>
      </c>
      <c r="K12" s="28">
        <v>126</v>
      </c>
      <c r="L12" s="28">
        <v>525</v>
      </c>
      <c r="M12" s="28">
        <v>560</v>
      </c>
      <c r="N12" s="28">
        <v>2908</v>
      </c>
    </row>
    <row r="13" spans="2:23" ht="15.75" customHeight="1" x14ac:dyDescent="0.15">
      <c r="B13" s="118"/>
      <c r="C13" s="113"/>
      <c r="D13" s="18">
        <v>100</v>
      </c>
      <c r="E13" s="8">
        <v>7</v>
      </c>
      <c r="F13" s="11">
        <v>1.9</v>
      </c>
      <c r="G13" s="11">
        <v>2</v>
      </c>
      <c r="H13" s="11">
        <v>1.8</v>
      </c>
      <c r="I13" s="11">
        <v>8.1999999999999993</v>
      </c>
      <c r="J13" s="11">
        <v>3.3</v>
      </c>
      <c r="K13" s="11">
        <v>2.8</v>
      </c>
      <c r="L13" s="11">
        <v>11.8</v>
      </c>
      <c r="M13" s="36">
        <v>12.5</v>
      </c>
      <c r="N13" s="11">
        <v>65.099999999999994</v>
      </c>
    </row>
    <row r="14" spans="2:23" ht="15.75" customHeight="1" x14ac:dyDescent="0.15">
      <c r="B14" s="117" t="s">
        <v>4</v>
      </c>
      <c r="C14" s="121" t="s">
        <v>430</v>
      </c>
      <c r="D14" s="16">
        <v>60</v>
      </c>
      <c r="E14" s="27">
        <v>7</v>
      </c>
      <c r="F14" s="28">
        <v>0</v>
      </c>
      <c r="G14" s="28">
        <v>0</v>
      </c>
      <c r="H14" s="28">
        <v>0</v>
      </c>
      <c r="I14" s="28">
        <v>5</v>
      </c>
      <c r="J14" s="28">
        <v>2</v>
      </c>
      <c r="K14" s="28">
        <v>1</v>
      </c>
      <c r="L14" s="28">
        <v>5</v>
      </c>
      <c r="M14" s="10">
        <v>5</v>
      </c>
      <c r="N14" s="28">
        <v>44</v>
      </c>
    </row>
    <row r="15" spans="2:23" ht="15.75" customHeight="1" x14ac:dyDescent="0.15">
      <c r="B15" s="116"/>
      <c r="C15" s="114"/>
      <c r="D15" s="33">
        <v>100</v>
      </c>
      <c r="E15" s="34">
        <v>11.7</v>
      </c>
      <c r="F15" s="35">
        <v>0</v>
      </c>
      <c r="G15" s="35">
        <v>0</v>
      </c>
      <c r="H15" s="35">
        <v>0</v>
      </c>
      <c r="I15" s="35">
        <v>8.3000000000000007</v>
      </c>
      <c r="J15" s="35">
        <v>3.3</v>
      </c>
      <c r="K15" s="35">
        <v>1.7</v>
      </c>
      <c r="L15" s="35">
        <v>8.3000000000000007</v>
      </c>
      <c r="M15" s="35">
        <v>8.3000000000000007</v>
      </c>
      <c r="N15" s="35">
        <v>73.3</v>
      </c>
    </row>
    <row r="16" spans="2:23" ht="15.75" customHeight="1" x14ac:dyDescent="0.15">
      <c r="B16" s="116"/>
      <c r="C16" s="112" t="s">
        <v>431</v>
      </c>
      <c r="D16" s="16">
        <v>177</v>
      </c>
      <c r="E16" s="27">
        <v>12</v>
      </c>
      <c r="F16" s="28">
        <v>4</v>
      </c>
      <c r="G16" s="28">
        <v>3</v>
      </c>
      <c r="H16" s="28">
        <v>3</v>
      </c>
      <c r="I16" s="28">
        <v>14</v>
      </c>
      <c r="J16" s="28">
        <v>6</v>
      </c>
      <c r="K16" s="28">
        <v>4</v>
      </c>
      <c r="L16" s="28">
        <v>14</v>
      </c>
      <c r="M16" s="28">
        <v>16</v>
      </c>
      <c r="N16" s="28">
        <v>132</v>
      </c>
    </row>
    <row r="17" spans="2:14" ht="15.75" customHeight="1" x14ac:dyDescent="0.15">
      <c r="B17" s="116"/>
      <c r="C17" s="114"/>
      <c r="D17" s="33">
        <v>100</v>
      </c>
      <c r="E17" s="34">
        <v>6.8</v>
      </c>
      <c r="F17" s="35">
        <v>2.2999999999999998</v>
      </c>
      <c r="G17" s="35">
        <v>1.7</v>
      </c>
      <c r="H17" s="35">
        <v>1.7</v>
      </c>
      <c r="I17" s="35">
        <v>7.9</v>
      </c>
      <c r="J17" s="35">
        <v>3.4</v>
      </c>
      <c r="K17" s="35">
        <v>2.2999999999999998</v>
      </c>
      <c r="L17" s="35">
        <v>7.9</v>
      </c>
      <c r="M17" s="35">
        <v>9</v>
      </c>
      <c r="N17" s="35">
        <v>74.599999999999994</v>
      </c>
    </row>
    <row r="18" spans="2:14" ht="15.75" customHeight="1" x14ac:dyDescent="0.15">
      <c r="B18" s="116"/>
      <c r="C18" s="112" t="s">
        <v>432</v>
      </c>
      <c r="D18" s="16">
        <v>239</v>
      </c>
      <c r="E18" s="27">
        <v>15</v>
      </c>
      <c r="F18" s="28">
        <v>5</v>
      </c>
      <c r="G18" s="28">
        <v>5</v>
      </c>
      <c r="H18" s="28">
        <v>3</v>
      </c>
      <c r="I18" s="28">
        <v>13</v>
      </c>
      <c r="J18" s="28">
        <v>7</v>
      </c>
      <c r="K18" s="28">
        <v>10</v>
      </c>
      <c r="L18" s="28">
        <v>12</v>
      </c>
      <c r="M18" s="28">
        <v>26</v>
      </c>
      <c r="N18" s="28">
        <v>178</v>
      </c>
    </row>
    <row r="19" spans="2:14" ht="15.75" customHeight="1" x14ac:dyDescent="0.15">
      <c r="B19" s="116"/>
      <c r="C19" s="114"/>
      <c r="D19" s="33">
        <v>100</v>
      </c>
      <c r="E19" s="34">
        <v>6.3</v>
      </c>
      <c r="F19" s="35">
        <v>2.1</v>
      </c>
      <c r="G19" s="35">
        <v>2.1</v>
      </c>
      <c r="H19" s="35">
        <v>1.3</v>
      </c>
      <c r="I19" s="35">
        <v>5.4</v>
      </c>
      <c r="J19" s="35">
        <v>2.9</v>
      </c>
      <c r="K19" s="35">
        <v>4.2</v>
      </c>
      <c r="L19" s="35">
        <v>5</v>
      </c>
      <c r="M19" s="35">
        <v>10.9</v>
      </c>
      <c r="N19" s="35">
        <v>74.5</v>
      </c>
    </row>
    <row r="20" spans="2:14" ht="15.75" customHeight="1" x14ac:dyDescent="0.15">
      <c r="B20" s="116"/>
      <c r="C20" s="112" t="s">
        <v>433</v>
      </c>
      <c r="D20" s="16">
        <v>438</v>
      </c>
      <c r="E20" s="27">
        <v>30</v>
      </c>
      <c r="F20" s="28">
        <v>3</v>
      </c>
      <c r="G20" s="28">
        <v>6</v>
      </c>
      <c r="H20" s="28">
        <v>7</v>
      </c>
      <c r="I20" s="28">
        <v>26</v>
      </c>
      <c r="J20" s="28">
        <v>12</v>
      </c>
      <c r="K20" s="28">
        <v>13</v>
      </c>
      <c r="L20" s="28">
        <v>49</v>
      </c>
      <c r="M20" s="28">
        <v>47</v>
      </c>
      <c r="N20" s="28">
        <v>305</v>
      </c>
    </row>
    <row r="21" spans="2:14" ht="15.75" customHeight="1" x14ac:dyDescent="0.15">
      <c r="B21" s="116"/>
      <c r="C21" s="114"/>
      <c r="D21" s="33">
        <v>100</v>
      </c>
      <c r="E21" s="34">
        <v>6.8</v>
      </c>
      <c r="F21" s="35">
        <v>0.7</v>
      </c>
      <c r="G21" s="35">
        <v>1.4</v>
      </c>
      <c r="H21" s="35">
        <v>1.6</v>
      </c>
      <c r="I21" s="35">
        <v>5.9</v>
      </c>
      <c r="J21" s="35">
        <v>2.7</v>
      </c>
      <c r="K21" s="35">
        <v>3</v>
      </c>
      <c r="L21" s="35">
        <v>11.2</v>
      </c>
      <c r="M21" s="35">
        <v>10.7</v>
      </c>
      <c r="N21" s="35">
        <v>69.599999999999994</v>
      </c>
    </row>
    <row r="22" spans="2:14" ht="15.75" customHeight="1" x14ac:dyDescent="0.15">
      <c r="B22" s="116"/>
      <c r="C22" s="112" t="s">
        <v>434</v>
      </c>
      <c r="D22" s="16">
        <v>1054</v>
      </c>
      <c r="E22" s="27">
        <v>62</v>
      </c>
      <c r="F22" s="28">
        <v>21</v>
      </c>
      <c r="G22" s="28">
        <v>29</v>
      </c>
      <c r="H22" s="28">
        <v>13</v>
      </c>
      <c r="I22" s="28">
        <v>69</v>
      </c>
      <c r="J22" s="28">
        <v>32</v>
      </c>
      <c r="K22" s="28">
        <v>25</v>
      </c>
      <c r="L22" s="28">
        <v>103</v>
      </c>
      <c r="M22" s="28">
        <v>135</v>
      </c>
      <c r="N22" s="28">
        <v>722</v>
      </c>
    </row>
    <row r="23" spans="2:14" ht="15.75" customHeight="1" x14ac:dyDescent="0.15">
      <c r="B23" s="116"/>
      <c r="C23" s="114"/>
      <c r="D23" s="33">
        <v>100</v>
      </c>
      <c r="E23" s="34">
        <v>5.9</v>
      </c>
      <c r="F23" s="35">
        <v>2</v>
      </c>
      <c r="G23" s="35">
        <v>2.8</v>
      </c>
      <c r="H23" s="35">
        <v>1.2</v>
      </c>
      <c r="I23" s="35">
        <v>6.5</v>
      </c>
      <c r="J23" s="35">
        <v>3</v>
      </c>
      <c r="K23" s="35">
        <v>2.4</v>
      </c>
      <c r="L23" s="35">
        <v>9.8000000000000007</v>
      </c>
      <c r="M23" s="35">
        <v>12.8</v>
      </c>
      <c r="N23" s="35">
        <v>68.5</v>
      </c>
    </row>
    <row r="24" spans="2:14" ht="15.75" customHeight="1" x14ac:dyDescent="0.15">
      <c r="B24" s="116"/>
      <c r="C24" s="112" t="s">
        <v>435</v>
      </c>
      <c r="D24" s="16">
        <v>1854</v>
      </c>
      <c r="E24" s="27">
        <v>137</v>
      </c>
      <c r="F24" s="28">
        <v>43</v>
      </c>
      <c r="G24" s="28">
        <v>33</v>
      </c>
      <c r="H24" s="28">
        <v>29</v>
      </c>
      <c r="I24" s="28">
        <v>159</v>
      </c>
      <c r="J24" s="28">
        <v>66</v>
      </c>
      <c r="K24" s="28">
        <v>53</v>
      </c>
      <c r="L24" s="28">
        <v>227</v>
      </c>
      <c r="M24" s="28">
        <v>208</v>
      </c>
      <c r="N24" s="28">
        <v>1199</v>
      </c>
    </row>
    <row r="25" spans="2:14" ht="15.75" customHeight="1" x14ac:dyDescent="0.15">
      <c r="B25" s="116"/>
      <c r="C25" s="114"/>
      <c r="D25" s="33">
        <v>100</v>
      </c>
      <c r="E25" s="34">
        <v>7.4</v>
      </c>
      <c r="F25" s="35">
        <v>2.2999999999999998</v>
      </c>
      <c r="G25" s="35">
        <v>1.8</v>
      </c>
      <c r="H25" s="35">
        <v>1.6</v>
      </c>
      <c r="I25" s="35">
        <v>8.6</v>
      </c>
      <c r="J25" s="35">
        <v>3.6</v>
      </c>
      <c r="K25" s="35">
        <v>2.9</v>
      </c>
      <c r="L25" s="35">
        <v>12.2</v>
      </c>
      <c r="M25" s="35">
        <v>11.2</v>
      </c>
      <c r="N25" s="35">
        <v>64.7</v>
      </c>
    </row>
    <row r="26" spans="2:14" ht="15.75" customHeight="1" x14ac:dyDescent="0.15">
      <c r="B26" s="116"/>
      <c r="C26" s="112" t="s">
        <v>436</v>
      </c>
      <c r="D26" s="16">
        <v>1719</v>
      </c>
      <c r="E26" s="27">
        <v>129</v>
      </c>
      <c r="F26" s="28">
        <v>30</v>
      </c>
      <c r="G26" s="28">
        <v>42</v>
      </c>
      <c r="H26" s="28">
        <v>40</v>
      </c>
      <c r="I26" s="28">
        <v>168</v>
      </c>
      <c r="J26" s="28">
        <v>51</v>
      </c>
      <c r="K26" s="28">
        <v>44</v>
      </c>
      <c r="L26" s="28">
        <v>219</v>
      </c>
      <c r="M26" s="28">
        <v>231</v>
      </c>
      <c r="N26" s="28">
        <v>1065</v>
      </c>
    </row>
    <row r="27" spans="2:14" ht="15.75" customHeight="1" x14ac:dyDescent="0.15">
      <c r="B27" s="118"/>
      <c r="C27" s="113"/>
      <c r="D27" s="18">
        <v>100</v>
      </c>
      <c r="E27" s="8">
        <v>7.5</v>
      </c>
      <c r="F27" s="11">
        <v>1.7</v>
      </c>
      <c r="G27" s="11">
        <v>2.4</v>
      </c>
      <c r="H27" s="11">
        <v>2.2999999999999998</v>
      </c>
      <c r="I27" s="11">
        <v>9.8000000000000007</v>
      </c>
      <c r="J27" s="11">
        <v>3</v>
      </c>
      <c r="K27" s="11">
        <v>2.6</v>
      </c>
      <c r="L27" s="11">
        <v>12.7</v>
      </c>
      <c r="M27" s="11">
        <v>13.4</v>
      </c>
      <c r="N27" s="11">
        <v>62</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N9">
    <cfRule type="top10" dxfId="1892" priority="503" rank="1"/>
  </conditionalFormatting>
  <conditionalFormatting sqref="E11:N11">
    <cfRule type="top10" dxfId="1891" priority="504" rank="1"/>
  </conditionalFormatting>
  <conditionalFormatting sqref="E13:N13">
    <cfRule type="top10" dxfId="1890" priority="505" rank="1"/>
  </conditionalFormatting>
  <conditionalFormatting sqref="E15:N15">
    <cfRule type="top10" dxfId="1889" priority="506" rank="1"/>
  </conditionalFormatting>
  <conditionalFormatting sqref="E17:N17">
    <cfRule type="top10" dxfId="1888" priority="507" rank="1"/>
  </conditionalFormatting>
  <conditionalFormatting sqref="E19:N19">
    <cfRule type="top10" dxfId="1887" priority="508" rank="1"/>
  </conditionalFormatting>
  <conditionalFormatting sqref="E21:N21">
    <cfRule type="top10" dxfId="1886" priority="509" rank="1"/>
  </conditionalFormatting>
  <conditionalFormatting sqref="E23:N23">
    <cfRule type="top10" dxfId="1885" priority="510" rank="1"/>
  </conditionalFormatting>
  <conditionalFormatting sqref="E25:N25">
    <cfRule type="top10" dxfId="1884" priority="511" rank="1"/>
  </conditionalFormatting>
  <conditionalFormatting sqref="E27:N27">
    <cfRule type="top10" dxfId="1883" priority="512" rank="1"/>
  </conditionalFormatting>
  <pageMargins left="0.7" right="0.7" top="0.75" bottom="0.75" header="0.3" footer="0.3"/>
  <pageSetup paperSize="9" orientation="landscape"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23" ht="15.75" customHeight="1" x14ac:dyDescent="0.15">
      <c r="B2" s="1" t="s">
        <v>49</v>
      </c>
    </row>
    <row r="3" spans="2:23" ht="15.75" customHeight="1" x14ac:dyDescent="0.15">
      <c r="B3" s="1" t="s">
        <v>424</v>
      </c>
    </row>
    <row r="4" spans="2:23" ht="15.75" customHeight="1" x14ac:dyDescent="0.15">
      <c r="B4" s="1" t="s">
        <v>467</v>
      </c>
      <c r="C4" s="74"/>
    </row>
    <row r="5" spans="2:23" ht="15.75" customHeight="1" x14ac:dyDescent="0.15">
      <c r="B5" s="1" t="s">
        <v>426</v>
      </c>
    </row>
    <row r="6" spans="2:23" ht="4.5" customHeight="1" x14ac:dyDescent="0.15">
      <c r="B6" s="12"/>
      <c r="C6" s="14"/>
      <c r="D6" s="15"/>
      <c r="E6" s="6"/>
      <c r="F6" s="13"/>
      <c r="G6" s="13"/>
      <c r="H6" s="13"/>
      <c r="I6" s="13"/>
      <c r="J6" s="13"/>
      <c r="K6" s="13"/>
      <c r="L6" s="13"/>
      <c r="M6" s="13"/>
      <c r="N6" s="13"/>
    </row>
    <row r="7" spans="2:23" s="2" customFormat="1" ht="118.5" customHeight="1" thickBot="1" x14ac:dyDescent="0.2">
      <c r="B7" s="9"/>
      <c r="C7" s="5" t="s">
        <v>427</v>
      </c>
      <c r="D7" s="19" t="s">
        <v>52</v>
      </c>
      <c r="E7" s="22" t="s">
        <v>110</v>
      </c>
      <c r="F7" s="23" t="s">
        <v>580</v>
      </c>
      <c r="G7" s="23" t="s">
        <v>112</v>
      </c>
      <c r="H7" s="23" t="s">
        <v>16</v>
      </c>
      <c r="I7" s="23" t="s">
        <v>15</v>
      </c>
      <c r="J7" s="23" t="s">
        <v>113</v>
      </c>
      <c r="K7" s="23" t="s">
        <v>114</v>
      </c>
      <c r="L7" s="23" t="s">
        <v>115</v>
      </c>
      <c r="M7" s="23" t="s">
        <v>116</v>
      </c>
      <c r="N7" s="23" t="s">
        <v>53</v>
      </c>
      <c r="O7" s="76"/>
      <c r="P7" s="76"/>
      <c r="Q7" s="76"/>
      <c r="R7" s="76"/>
      <c r="S7" s="76"/>
      <c r="T7" s="76"/>
      <c r="U7" s="76"/>
      <c r="V7" s="76"/>
      <c r="W7" s="76"/>
    </row>
    <row r="8" spans="2:23" ht="15.75" customHeight="1" thickTop="1" x14ac:dyDescent="0.15">
      <c r="B8" s="108" t="s">
        <v>428</v>
      </c>
      <c r="C8" s="119"/>
      <c r="D8" s="16">
        <v>5666</v>
      </c>
      <c r="E8" s="27">
        <v>1043</v>
      </c>
      <c r="F8" s="28">
        <v>238</v>
      </c>
      <c r="G8" s="28">
        <v>235</v>
      </c>
      <c r="H8" s="28">
        <v>552</v>
      </c>
      <c r="I8" s="28">
        <v>1531</v>
      </c>
      <c r="J8" s="28">
        <v>309</v>
      </c>
      <c r="K8" s="28">
        <v>303</v>
      </c>
      <c r="L8" s="28">
        <v>1177</v>
      </c>
      <c r="M8" s="29">
        <v>417</v>
      </c>
      <c r="N8" s="28">
        <v>2938</v>
      </c>
    </row>
    <row r="9" spans="2:23" ht="15.75" customHeight="1" x14ac:dyDescent="0.15">
      <c r="B9" s="110"/>
      <c r="C9" s="120"/>
      <c r="D9" s="18">
        <v>100</v>
      </c>
      <c r="E9" s="8">
        <v>18.399999999999999</v>
      </c>
      <c r="F9" s="11">
        <v>4.2</v>
      </c>
      <c r="G9" s="11">
        <v>4.0999999999999996</v>
      </c>
      <c r="H9" s="11">
        <v>9.6999999999999993</v>
      </c>
      <c r="I9" s="11">
        <v>27</v>
      </c>
      <c r="J9" s="11">
        <v>5.5</v>
      </c>
      <c r="K9" s="11">
        <v>5.3</v>
      </c>
      <c r="L9" s="11">
        <v>20.8</v>
      </c>
      <c r="M9" s="36">
        <v>7.4</v>
      </c>
      <c r="N9" s="11">
        <v>51.9</v>
      </c>
    </row>
    <row r="10" spans="2:23" ht="15.75" customHeight="1" x14ac:dyDescent="0.15">
      <c r="B10" s="117" t="s">
        <v>429</v>
      </c>
      <c r="C10" s="121" t="s">
        <v>2</v>
      </c>
      <c r="D10" s="16">
        <v>1156</v>
      </c>
      <c r="E10" s="27">
        <v>199</v>
      </c>
      <c r="F10" s="28">
        <v>47</v>
      </c>
      <c r="G10" s="28">
        <v>47</v>
      </c>
      <c r="H10" s="28">
        <v>103</v>
      </c>
      <c r="I10" s="28">
        <v>279</v>
      </c>
      <c r="J10" s="28">
        <v>67</v>
      </c>
      <c r="K10" s="28">
        <v>65</v>
      </c>
      <c r="L10" s="28">
        <v>215</v>
      </c>
      <c r="M10" s="10">
        <v>82</v>
      </c>
      <c r="N10" s="28">
        <v>643</v>
      </c>
    </row>
    <row r="11" spans="2:23" ht="15.75" customHeight="1" x14ac:dyDescent="0.15">
      <c r="B11" s="116"/>
      <c r="C11" s="114"/>
      <c r="D11" s="33">
        <v>100</v>
      </c>
      <c r="E11" s="34">
        <v>17.2</v>
      </c>
      <c r="F11" s="35">
        <v>4.0999999999999996</v>
      </c>
      <c r="G11" s="35">
        <v>4.0999999999999996</v>
      </c>
      <c r="H11" s="35">
        <v>8.9</v>
      </c>
      <c r="I11" s="35">
        <v>24.1</v>
      </c>
      <c r="J11" s="35">
        <v>5.8</v>
      </c>
      <c r="K11" s="35">
        <v>5.6</v>
      </c>
      <c r="L11" s="35">
        <v>18.600000000000001</v>
      </c>
      <c r="M11" s="35">
        <v>7.1</v>
      </c>
      <c r="N11" s="35">
        <v>55.6</v>
      </c>
    </row>
    <row r="12" spans="2:23" ht="15.75" customHeight="1" x14ac:dyDescent="0.15">
      <c r="B12" s="116"/>
      <c r="C12" s="112" t="s">
        <v>3</v>
      </c>
      <c r="D12" s="16">
        <v>4467</v>
      </c>
      <c r="E12" s="27">
        <v>839</v>
      </c>
      <c r="F12" s="28">
        <v>190</v>
      </c>
      <c r="G12" s="28">
        <v>188</v>
      </c>
      <c r="H12" s="28">
        <v>446</v>
      </c>
      <c r="I12" s="28">
        <v>1244</v>
      </c>
      <c r="J12" s="28">
        <v>242</v>
      </c>
      <c r="K12" s="28">
        <v>236</v>
      </c>
      <c r="L12" s="28">
        <v>953</v>
      </c>
      <c r="M12" s="28">
        <v>335</v>
      </c>
      <c r="N12" s="28">
        <v>2265</v>
      </c>
    </row>
    <row r="13" spans="2:23" ht="15.75" customHeight="1" x14ac:dyDescent="0.15">
      <c r="B13" s="118"/>
      <c r="C13" s="113"/>
      <c r="D13" s="18">
        <v>100</v>
      </c>
      <c r="E13" s="8">
        <v>18.8</v>
      </c>
      <c r="F13" s="11">
        <v>4.3</v>
      </c>
      <c r="G13" s="11">
        <v>4.2</v>
      </c>
      <c r="H13" s="11">
        <v>10</v>
      </c>
      <c r="I13" s="11">
        <v>27.8</v>
      </c>
      <c r="J13" s="11">
        <v>5.4</v>
      </c>
      <c r="K13" s="11">
        <v>5.3</v>
      </c>
      <c r="L13" s="11">
        <v>21.3</v>
      </c>
      <c r="M13" s="36">
        <v>7.5</v>
      </c>
      <c r="N13" s="11">
        <v>50.7</v>
      </c>
    </row>
    <row r="14" spans="2:23" ht="15.75" customHeight="1" x14ac:dyDescent="0.15">
      <c r="B14" s="117" t="s">
        <v>4</v>
      </c>
      <c r="C14" s="121" t="s">
        <v>430</v>
      </c>
      <c r="D14" s="16">
        <v>60</v>
      </c>
      <c r="E14" s="27">
        <v>14</v>
      </c>
      <c r="F14" s="28">
        <v>5</v>
      </c>
      <c r="G14" s="28">
        <v>4</v>
      </c>
      <c r="H14" s="28">
        <v>9</v>
      </c>
      <c r="I14" s="28">
        <v>18</v>
      </c>
      <c r="J14" s="28">
        <v>6</v>
      </c>
      <c r="K14" s="28">
        <v>5</v>
      </c>
      <c r="L14" s="28">
        <v>16</v>
      </c>
      <c r="M14" s="10">
        <v>5</v>
      </c>
      <c r="N14" s="28">
        <v>31</v>
      </c>
    </row>
    <row r="15" spans="2:23" ht="15.75" customHeight="1" x14ac:dyDescent="0.15">
      <c r="B15" s="116"/>
      <c r="C15" s="114"/>
      <c r="D15" s="33">
        <v>100</v>
      </c>
      <c r="E15" s="34">
        <v>23.3</v>
      </c>
      <c r="F15" s="35">
        <v>8.3000000000000007</v>
      </c>
      <c r="G15" s="35">
        <v>6.7</v>
      </c>
      <c r="H15" s="35">
        <v>15</v>
      </c>
      <c r="I15" s="35">
        <v>30</v>
      </c>
      <c r="J15" s="35">
        <v>10</v>
      </c>
      <c r="K15" s="35">
        <v>8.3000000000000007</v>
      </c>
      <c r="L15" s="35">
        <v>26.7</v>
      </c>
      <c r="M15" s="35">
        <v>8.3000000000000007</v>
      </c>
      <c r="N15" s="35">
        <v>51.7</v>
      </c>
    </row>
    <row r="16" spans="2:23" ht="15.75" customHeight="1" x14ac:dyDescent="0.15">
      <c r="B16" s="116"/>
      <c r="C16" s="112" t="s">
        <v>431</v>
      </c>
      <c r="D16" s="16">
        <v>177</v>
      </c>
      <c r="E16" s="27">
        <v>29</v>
      </c>
      <c r="F16" s="28">
        <v>9</v>
      </c>
      <c r="G16" s="28">
        <v>9</v>
      </c>
      <c r="H16" s="28">
        <v>11</v>
      </c>
      <c r="I16" s="28">
        <v>27</v>
      </c>
      <c r="J16" s="28">
        <v>9</v>
      </c>
      <c r="K16" s="28">
        <v>13</v>
      </c>
      <c r="L16" s="28">
        <v>26</v>
      </c>
      <c r="M16" s="28">
        <v>13</v>
      </c>
      <c r="N16" s="28">
        <v>117</v>
      </c>
    </row>
    <row r="17" spans="2:14" ht="15.75" customHeight="1" x14ac:dyDescent="0.15">
      <c r="B17" s="116"/>
      <c r="C17" s="114"/>
      <c r="D17" s="33">
        <v>100</v>
      </c>
      <c r="E17" s="34">
        <v>16.399999999999999</v>
      </c>
      <c r="F17" s="35">
        <v>5.0999999999999996</v>
      </c>
      <c r="G17" s="35">
        <v>5.0999999999999996</v>
      </c>
      <c r="H17" s="35">
        <v>6.2</v>
      </c>
      <c r="I17" s="35">
        <v>15.3</v>
      </c>
      <c r="J17" s="35">
        <v>5.0999999999999996</v>
      </c>
      <c r="K17" s="35">
        <v>7.3</v>
      </c>
      <c r="L17" s="35">
        <v>14.7</v>
      </c>
      <c r="M17" s="35">
        <v>7.3</v>
      </c>
      <c r="N17" s="35">
        <v>66.099999999999994</v>
      </c>
    </row>
    <row r="18" spans="2:14" ht="15.75" customHeight="1" x14ac:dyDescent="0.15">
      <c r="B18" s="116"/>
      <c r="C18" s="112" t="s">
        <v>432</v>
      </c>
      <c r="D18" s="16">
        <v>239</v>
      </c>
      <c r="E18" s="27">
        <v>38</v>
      </c>
      <c r="F18" s="28">
        <v>10</v>
      </c>
      <c r="G18" s="28">
        <v>8</v>
      </c>
      <c r="H18" s="28">
        <v>12</v>
      </c>
      <c r="I18" s="28">
        <v>45</v>
      </c>
      <c r="J18" s="28">
        <v>7</v>
      </c>
      <c r="K18" s="28">
        <v>12</v>
      </c>
      <c r="L18" s="28">
        <v>27</v>
      </c>
      <c r="M18" s="28">
        <v>16</v>
      </c>
      <c r="N18" s="28">
        <v>161</v>
      </c>
    </row>
    <row r="19" spans="2:14" ht="15.75" customHeight="1" x14ac:dyDescent="0.15">
      <c r="B19" s="116"/>
      <c r="C19" s="114"/>
      <c r="D19" s="33">
        <v>100</v>
      </c>
      <c r="E19" s="34">
        <v>15.9</v>
      </c>
      <c r="F19" s="35">
        <v>4.2</v>
      </c>
      <c r="G19" s="35">
        <v>3.3</v>
      </c>
      <c r="H19" s="35">
        <v>5</v>
      </c>
      <c r="I19" s="35">
        <v>18.8</v>
      </c>
      <c r="J19" s="35">
        <v>2.9</v>
      </c>
      <c r="K19" s="35">
        <v>5</v>
      </c>
      <c r="L19" s="35">
        <v>11.3</v>
      </c>
      <c r="M19" s="35">
        <v>6.7</v>
      </c>
      <c r="N19" s="35">
        <v>67.400000000000006</v>
      </c>
    </row>
    <row r="20" spans="2:14" ht="15.75" customHeight="1" x14ac:dyDescent="0.15">
      <c r="B20" s="116"/>
      <c r="C20" s="112" t="s">
        <v>433</v>
      </c>
      <c r="D20" s="16">
        <v>438</v>
      </c>
      <c r="E20" s="27">
        <v>88</v>
      </c>
      <c r="F20" s="28">
        <v>20</v>
      </c>
      <c r="G20" s="28">
        <v>21</v>
      </c>
      <c r="H20" s="28">
        <v>26</v>
      </c>
      <c r="I20" s="28">
        <v>86</v>
      </c>
      <c r="J20" s="28">
        <v>21</v>
      </c>
      <c r="K20" s="28">
        <v>24</v>
      </c>
      <c r="L20" s="28">
        <v>81</v>
      </c>
      <c r="M20" s="28">
        <v>39</v>
      </c>
      <c r="N20" s="28">
        <v>252</v>
      </c>
    </row>
    <row r="21" spans="2:14" ht="15.75" customHeight="1" x14ac:dyDescent="0.15">
      <c r="B21" s="116"/>
      <c r="C21" s="114"/>
      <c r="D21" s="33">
        <v>100</v>
      </c>
      <c r="E21" s="34">
        <v>20.100000000000001</v>
      </c>
      <c r="F21" s="35">
        <v>4.5999999999999996</v>
      </c>
      <c r="G21" s="35">
        <v>4.8</v>
      </c>
      <c r="H21" s="35">
        <v>5.9</v>
      </c>
      <c r="I21" s="35">
        <v>19.600000000000001</v>
      </c>
      <c r="J21" s="35">
        <v>4.8</v>
      </c>
      <c r="K21" s="35">
        <v>5.5</v>
      </c>
      <c r="L21" s="35">
        <v>18.5</v>
      </c>
      <c r="M21" s="35">
        <v>8.9</v>
      </c>
      <c r="N21" s="35">
        <v>57.5</v>
      </c>
    </row>
    <row r="22" spans="2:14" ht="15.75" customHeight="1" x14ac:dyDescent="0.15">
      <c r="B22" s="116"/>
      <c r="C22" s="112" t="s">
        <v>434</v>
      </c>
      <c r="D22" s="16">
        <v>1054</v>
      </c>
      <c r="E22" s="27">
        <v>174</v>
      </c>
      <c r="F22" s="28">
        <v>44</v>
      </c>
      <c r="G22" s="28">
        <v>46</v>
      </c>
      <c r="H22" s="28">
        <v>90</v>
      </c>
      <c r="I22" s="28">
        <v>266</v>
      </c>
      <c r="J22" s="28">
        <v>60</v>
      </c>
      <c r="K22" s="28">
        <v>53</v>
      </c>
      <c r="L22" s="28">
        <v>196</v>
      </c>
      <c r="M22" s="28">
        <v>74</v>
      </c>
      <c r="N22" s="28">
        <v>593</v>
      </c>
    </row>
    <row r="23" spans="2:14" ht="15.75" customHeight="1" x14ac:dyDescent="0.15">
      <c r="B23" s="116"/>
      <c r="C23" s="114"/>
      <c r="D23" s="33">
        <v>100</v>
      </c>
      <c r="E23" s="34">
        <v>16.5</v>
      </c>
      <c r="F23" s="35">
        <v>4.2</v>
      </c>
      <c r="G23" s="35">
        <v>4.4000000000000004</v>
      </c>
      <c r="H23" s="35">
        <v>8.5</v>
      </c>
      <c r="I23" s="35">
        <v>25.2</v>
      </c>
      <c r="J23" s="35">
        <v>5.7</v>
      </c>
      <c r="K23" s="35">
        <v>5</v>
      </c>
      <c r="L23" s="35">
        <v>18.600000000000001</v>
      </c>
      <c r="M23" s="35">
        <v>7</v>
      </c>
      <c r="N23" s="35">
        <v>56.3</v>
      </c>
    </row>
    <row r="24" spans="2:14" ht="15.75" customHeight="1" x14ac:dyDescent="0.15">
      <c r="B24" s="116"/>
      <c r="C24" s="112" t="s">
        <v>435</v>
      </c>
      <c r="D24" s="16">
        <v>1854</v>
      </c>
      <c r="E24" s="27">
        <v>366</v>
      </c>
      <c r="F24" s="28">
        <v>83</v>
      </c>
      <c r="G24" s="28">
        <v>75</v>
      </c>
      <c r="H24" s="28">
        <v>211</v>
      </c>
      <c r="I24" s="28">
        <v>535</v>
      </c>
      <c r="J24" s="28">
        <v>110</v>
      </c>
      <c r="K24" s="28">
        <v>101</v>
      </c>
      <c r="L24" s="28">
        <v>421</v>
      </c>
      <c r="M24" s="28">
        <v>127</v>
      </c>
      <c r="N24" s="28">
        <v>907</v>
      </c>
    </row>
    <row r="25" spans="2:14" ht="15.75" customHeight="1" x14ac:dyDescent="0.15">
      <c r="B25" s="116"/>
      <c r="C25" s="114"/>
      <c r="D25" s="33">
        <v>100</v>
      </c>
      <c r="E25" s="34">
        <v>19.7</v>
      </c>
      <c r="F25" s="35">
        <v>4.5</v>
      </c>
      <c r="G25" s="35">
        <v>4</v>
      </c>
      <c r="H25" s="35">
        <v>11.4</v>
      </c>
      <c r="I25" s="35">
        <v>28.9</v>
      </c>
      <c r="J25" s="35">
        <v>5.9</v>
      </c>
      <c r="K25" s="35">
        <v>5.4</v>
      </c>
      <c r="L25" s="35">
        <v>22.7</v>
      </c>
      <c r="M25" s="35">
        <v>6.9</v>
      </c>
      <c r="N25" s="35">
        <v>48.9</v>
      </c>
    </row>
    <row r="26" spans="2:14" ht="15.75" customHeight="1" x14ac:dyDescent="0.15">
      <c r="B26" s="116"/>
      <c r="C26" s="112" t="s">
        <v>436</v>
      </c>
      <c r="D26" s="16">
        <v>1719</v>
      </c>
      <c r="E26" s="27">
        <v>319</v>
      </c>
      <c r="F26" s="28">
        <v>64</v>
      </c>
      <c r="G26" s="28">
        <v>68</v>
      </c>
      <c r="H26" s="28">
        <v>189</v>
      </c>
      <c r="I26" s="28">
        <v>537</v>
      </c>
      <c r="J26" s="28">
        <v>92</v>
      </c>
      <c r="K26" s="28">
        <v>89</v>
      </c>
      <c r="L26" s="28">
        <v>390</v>
      </c>
      <c r="M26" s="28">
        <v>143</v>
      </c>
      <c r="N26" s="28">
        <v>787</v>
      </c>
    </row>
    <row r="27" spans="2:14" ht="15.75" customHeight="1" x14ac:dyDescent="0.15">
      <c r="B27" s="118"/>
      <c r="C27" s="113"/>
      <c r="D27" s="18">
        <v>100</v>
      </c>
      <c r="E27" s="8">
        <v>18.600000000000001</v>
      </c>
      <c r="F27" s="11">
        <v>3.7</v>
      </c>
      <c r="G27" s="11">
        <v>4</v>
      </c>
      <c r="H27" s="11">
        <v>11</v>
      </c>
      <c r="I27" s="11">
        <v>31.2</v>
      </c>
      <c r="J27" s="11">
        <v>5.4</v>
      </c>
      <c r="K27" s="11">
        <v>5.2</v>
      </c>
      <c r="L27" s="11">
        <v>22.7</v>
      </c>
      <c r="M27" s="11">
        <v>8.3000000000000007</v>
      </c>
      <c r="N27" s="11">
        <v>45.8</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N9">
    <cfRule type="top10" dxfId="1882" priority="513" rank="1"/>
  </conditionalFormatting>
  <conditionalFormatting sqref="E11:N11">
    <cfRule type="top10" dxfId="1881" priority="514" rank="1"/>
  </conditionalFormatting>
  <conditionalFormatting sqref="E13:N13">
    <cfRule type="top10" dxfId="1880" priority="515" rank="1"/>
  </conditionalFormatting>
  <conditionalFormatting sqref="E15:N15">
    <cfRule type="top10" dxfId="1879" priority="516" rank="1"/>
  </conditionalFormatting>
  <conditionalFormatting sqref="E17:N17">
    <cfRule type="top10" dxfId="1878" priority="517" rank="1"/>
  </conditionalFormatting>
  <conditionalFormatting sqref="E19:N19">
    <cfRule type="top10" dxfId="1877" priority="518" rank="1"/>
  </conditionalFormatting>
  <conditionalFormatting sqref="E21:N21">
    <cfRule type="top10" dxfId="1876" priority="519" rank="1"/>
  </conditionalFormatting>
  <conditionalFormatting sqref="E23:N23">
    <cfRule type="top10" dxfId="1875" priority="520" rank="1"/>
  </conditionalFormatting>
  <conditionalFormatting sqref="E25:N25">
    <cfRule type="top10" dxfId="1874" priority="521" rank="1"/>
  </conditionalFormatting>
  <conditionalFormatting sqref="E27:N27">
    <cfRule type="top10" dxfId="1873" priority="522" rank="1"/>
  </conditionalFormatting>
  <pageMargins left="0.7" right="0.7" top="0.75" bottom="0.75" header="0.3" footer="0.3"/>
  <pageSetup paperSize="9" orientation="landscape"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7"/>
  <sheetViews>
    <sheetView showGridLines="0" zoomScaleNormal="100" workbookViewId="0"/>
  </sheetViews>
  <sheetFormatPr defaultColWidth="8.625" defaultRowHeight="15.75" customHeight="1" x14ac:dyDescent="0.15"/>
  <cols>
    <col min="1" max="1" width="5.625" style="1" customWidth="1"/>
    <col min="2" max="2" width="6.125" style="1" customWidth="1"/>
    <col min="3" max="3" width="20.625" style="1" customWidth="1"/>
    <col min="4" max="16384" width="8.625" style="1"/>
  </cols>
  <sheetData>
    <row r="2" spans="2:19" ht="15.75" customHeight="1" x14ac:dyDescent="0.15">
      <c r="B2" s="1" t="s">
        <v>49</v>
      </c>
    </row>
    <row r="3" spans="2:19" ht="15.75" customHeight="1" x14ac:dyDescent="0.15">
      <c r="B3" s="1" t="s">
        <v>424</v>
      </c>
    </row>
    <row r="4" spans="2:19" ht="15.75" customHeight="1" x14ac:dyDescent="0.15">
      <c r="B4" s="1" t="s">
        <v>459</v>
      </c>
      <c r="C4" s="74"/>
    </row>
    <row r="5" spans="2:19" ht="15.75" customHeight="1" x14ac:dyDescent="0.15">
      <c r="B5" s="1" t="s">
        <v>426</v>
      </c>
    </row>
    <row r="6" spans="2:19" ht="4.5" customHeight="1" x14ac:dyDescent="0.15">
      <c r="B6" s="12"/>
      <c r="C6" s="14"/>
      <c r="D6" s="15"/>
      <c r="E6" s="6"/>
      <c r="F6" s="13"/>
      <c r="G6" s="13"/>
      <c r="H6" s="13"/>
      <c r="I6" s="13"/>
      <c r="J6" s="13"/>
    </row>
    <row r="7" spans="2:19" s="2" customFormat="1" ht="118.5" customHeight="1" thickBot="1" x14ac:dyDescent="0.2">
      <c r="B7" s="9"/>
      <c r="C7" s="5" t="s">
        <v>427</v>
      </c>
      <c r="D7" s="19" t="s">
        <v>52</v>
      </c>
      <c r="E7" s="22" t="s">
        <v>180</v>
      </c>
      <c r="F7" s="23" t="s">
        <v>581</v>
      </c>
      <c r="G7" s="23" t="s">
        <v>1277</v>
      </c>
      <c r="H7" s="23" t="s">
        <v>43</v>
      </c>
      <c r="I7" s="23" t="s">
        <v>44</v>
      </c>
      <c r="J7" s="23" t="s">
        <v>53</v>
      </c>
      <c r="K7" s="76"/>
      <c r="L7" s="76"/>
      <c r="M7" s="76"/>
      <c r="N7" s="76"/>
      <c r="O7" s="76"/>
      <c r="P7" s="76"/>
      <c r="Q7" s="76"/>
      <c r="R7" s="76"/>
      <c r="S7" s="76"/>
    </row>
    <row r="8" spans="2:19" ht="15.75" customHeight="1" thickTop="1" x14ac:dyDescent="0.15">
      <c r="B8" s="108" t="s">
        <v>428</v>
      </c>
      <c r="C8" s="119"/>
      <c r="D8" s="16">
        <v>5666</v>
      </c>
      <c r="E8" s="27">
        <v>399</v>
      </c>
      <c r="F8" s="28">
        <v>1505</v>
      </c>
      <c r="G8" s="28">
        <v>443</v>
      </c>
      <c r="H8" s="28">
        <v>760</v>
      </c>
      <c r="I8" s="28">
        <v>238</v>
      </c>
      <c r="J8" s="28">
        <v>2321</v>
      </c>
    </row>
    <row r="9" spans="2:19" ht="15.75" customHeight="1" x14ac:dyDescent="0.15">
      <c r="B9" s="110"/>
      <c r="C9" s="120"/>
      <c r="D9" s="18">
        <v>100</v>
      </c>
      <c r="E9" s="8">
        <v>7</v>
      </c>
      <c r="F9" s="11">
        <v>26.6</v>
      </c>
      <c r="G9" s="11">
        <v>7.8</v>
      </c>
      <c r="H9" s="11">
        <v>13.4</v>
      </c>
      <c r="I9" s="11">
        <v>4.2</v>
      </c>
      <c r="J9" s="11">
        <v>41</v>
      </c>
    </row>
    <row r="10" spans="2:19" ht="15.75" customHeight="1" x14ac:dyDescent="0.15">
      <c r="B10" s="117" t="s">
        <v>429</v>
      </c>
      <c r="C10" s="121" t="s">
        <v>2</v>
      </c>
      <c r="D10" s="16">
        <v>1156</v>
      </c>
      <c r="E10" s="27">
        <v>64</v>
      </c>
      <c r="F10" s="28">
        <v>247</v>
      </c>
      <c r="G10" s="28">
        <v>58</v>
      </c>
      <c r="H10" s="28">
        <v>161</v>
      </c>
      <c r="I10" s="28">
        <v>62</v>
      </c>
      <c r="J10" s="28">
        <v>564</v>
      </c>
    </row>
    <row r="11" spans="2:19" ht="15.75" customHeight="1" x14ac:dyDescent="0.15">
      <c r="B11" s="116"/>
      <c r="C11" s="114"/>
      <c r="D11" s="33">
        <v>100</v>
      </c>
      <c r="E11" s="34">
        <v>5.5</v>
      </c>
      <c r="F11" s="35">
        <v>21.4</v>
      </c>
      <c r="G11" s="35">
        <v>5</v>
      </c>
      <c r="H11" s="35">
        <v>13.9</v>
      </c>
      <c r="I11" s="35">
        <v>5.4</v>
      </c>
      <c r="J11" s="35">
        <v>48.8</v>
      </c>
    </row>
    <row r="12" spans="2:19" ht="15.75" customHeight="1" x14ac:dyDescent="0.15">
      <c r="B12" s="116"/>
      <c r="C12" s="112" t="s">
        <v>3</v>
      </c>
      <c r="D12" s="16">
        <v>4467</v>
      </c>
      <c r="E12" s="27">
        <v>333</v>
      </c>
      <c r="F12" s="28">
        <v>1249</v>
      </c>
      <c r="G12" s="28">
        <v>382</v>
      </c>
      <c r="H12" s="28">
        <v>595</v>
      </c>
      <c r="I12" s="28">
        <v>175</v>
      </c>
      <c r="J12" s="28">
        <v>1733</v>
      </c>
    </row>
    <row r="13" spans="2:19" ht="15.75" customHeight="1" x14ac:dyDescent="0.15">
      <c r="B13" s="118"/>
      <c r="C13" s="113"/>
      <c r="D13" s="18">
        <v>100</v>
      </c>
      <c r="E13" s="8">
        <v>7.5</v>
      </c>
      <c r="F13" s="11">
        <v>28</v>
      </c>
      <c r="G13" s="11">
        <v>8.6</v>
      </c>
      <c r="H13" s="11">
        <v>13.3</v>
      </c>
      <c r="I13" s="11">
        <v>3.9</v>
      </c>
      <c r="J13" s="11">
        <v>38.799999999999997</v>
      </c>
    </row>
    <row r="14" spans="2:19" ht="15.75" customHeight="1" x14ac:dyDescent="0.15">
      <c r="B14" s="117" t="s">
        <v>4</v>
      </c>
      <c r="C14" s="121" t="s">
        <v>430</v>
      </c>
      <c r="D14" s="16">
        <v>60</v>
      </c>
      <c r="E14" s="27">
        <v>3</v>
      </c>
      <c r="F14" s="28">
        <v>15</v>
      </c>
      <c r="G14" s="28">
        <v>4</v>
      </c>
      <c r="H14" s="28">
        <v>8</v>
      </c>
      <c r="I14" s="28">
        <v>4</v>
      </c>
      <c r="J14" s="28">
        <v>26</v>
      </c>
    </row>
    <row r="15" spans="2:19" ht="15.75" customHeight="1" x14ac:dyDescent="0.15">
      <c r="B15" s="116"/>
      <c r="C15" s="114"/>
      <c r="D15" s="33">
        <v>100</v>
      </c>
      <c r="E15" s="34">
        <v>5</v>
      </c>
      <c r="F15" s="35">
        <v>25</v>
      </c>
      <c r="G15" s="35">
        <v>6.7</v>
      </c>
      <c r="H15" s="35">
        <v>13.3</v>
      </c>
      <c r="I15" s="35">
        <v>6.7</v>
      </c>
      <c r="J15" s="35">
        <v>43.3</v>
      </c>
    </row>
    <row r="16" spans="2:19" ht="15.75" customHeight="1" x14ac:dyDescent="0.15">
      <c r="B16" s="116"/>
      <c r="C16" s="112" t="s">
        <v>431</v>
      </c>
      <c r="D16" s="16">
        <v>177</v>
      </c>
      <c r="E16" s="27">
        <v>4</v>
      </c>
      <c r="F16" s="28">
        <v>21</v>
      </c>
      <c r="G16" s="28">
        <v>16</v>
      </c>
      <c r="H16" s="28">
        <v>17</v>
      </c>
      <c r="I16" s="28">
        <v>10</v>
      </c>
      <c r="J16" s="28">
        <v>109</v>
      </c>
    </row>
    <row r="17" spans="2:10" ht="15.75" customHeight="1" x14ac:dyDescent="0.15">
      <c r="B17" s="116"/>
      <c r="C17" s="114"/>
      <c r="D17" s="33">
        <v>100</v>
      </c>
      <c r="E17" s="34">
        <v>2.2999999999999998</v>
      </c>
      <c r="F17" s="35">
        <v>11.9</v>
      </c>
      <c r="G17" s="35">
        <v>9</v>
      </c>
      <c r="H17" s="35">
        <v>9.6</v>
      </c>
      <c r="I17" s="35">
        <v>5.6</v>
      </c>
      <c r="J17" s="35">
        <v>61.6</v>
      </c>
    </row>
    <row r="18" spans="2:10" ht="15.75" customHeight="1" x14ac:dyDescent="0.15">
      <c r="B18" s="116"/>
      <c r="C18" s="112" t="s">
        <v>432</v>
      </c>
      <c r="D18" s="16">
        <v>239</v>
      </c>
      <c r="E18" s="27">
        <v>9</v>
      </c>
      <c r="F18" s="28">
        <v>35</v>
      </c>
      <c r="G18" s="28">
        <v>10</v>
      </c>
      <c r="H18" s="28">
        <v>18</v>
      </c>
      <c r="I18" s="28">
        <v>18</v>
      </c>
      <c r="J18" s="28">
        <v>149</v>
      </c>
    </row>
    <row r="19" spans="2:10" ht="15.75" customHeight="1" x14ac:dyDescent="0.15">
      <c r="B19" s="116"/>
      <c r="C19" s="114"/>
      <c r="D19" s="33">
        <v>100</v>
      </c>
      <c r="E19" s="34">
        <v>3.8</v>
      </c>
      <c r="F19" s="35">
        <v>14.6</v>
      </c>
      <c r="G19" s="35">
        <v>4.2</v>
      </c>
      <c r="H19" s="35">
        <v>7.5</v>
      </c>
      <c r="I19" s="35">
        <v>7.5</v>
      </c>
      <c r="J19" s="35">
        <v>62.3</v>
      </c>
    </row>
    <row r="20" spans="2:10" ht="15.75" customHeight="1" x14ac:dyDescent="0.15">
      <c r="B20" s="116"/>
      <c r="C20" s="112" t="s">
        <v>433</v>
      </c>
      <c r="D20" s="16">
        <v>438</v>
      </c>
      <c r="E20" s="27">
        <v>27</v>
      </c>
      <c r="F20" s="28">
        <v>86</v>
      </c>
      <c r="G20" s="28">
        <v>32</v>
      </c>
      <c r="H20" s="28">
        <v>52</v>
      </c>
      <c r="I20" s="28">
        <v>13</v>
      </c>
      <c r="J20" s="28">
        <v>228</v>
      </c>
    </row>
    <row r="21" spans="2:10" ht="15.75" customHeight="1" x14ac:dyDescent="0.15">
      <c r="B21" s="116"/>
      <c r="C21" s="114"/>
      <c r="D21" s="33">
        <v>100</v>
      </c>
      <c r="E21" s="34">
        <v>6.2</v>
      </c>
      <c r="F21" s="35">
        <v>19.600000000000001</v>
      </c>
      <c r="G21" s="35">
        <v>7.3</v>
      </c>
      <c r="H21" s="35">
        <v>11.9</v>
      </c>
      <c r="I21" s="35">
        <v>3</v>
      </c>
      <c r="J21" s="35">
        <v>52.1</v>
      </c>
    </row>
    <row r="22" spans="2:10" ht="15.75" customHeight="1" x14ac:dyDescent="0.15">
      <c r="B22" s="116"/>
      <c r="C22" s="112" t="s">
        <v>434</v>
      </c>
      <c r="D22" s="16">
        <v>1054</v>
      </c>
      <c r="E22" s="27">
        <v>73</v>
      </c>
      <c r="F22" s="28">
        <v>251</v>
      </c>
      <c r="G22" s="28">
        <v>74</v>
      </c>
      <c r="H22" s="28">
        <v>116</v>
      </c>
      <c r="I22" s="28">
        <v>48</v>
      </c>
      <c r="J22" s="28">
        <v>492</v>
      </c>
    </row>
    <row r="23" spans="2:10" ht="15.75" customHeight="1" x14ac:dyDescent="0.15">
      <c r="B23" s="116"/>
      <c r="C23" s="114"/>
      <c r="D23" s="33">
        <v>100</v>
      </c>
      <c r="E23" s="34">
        <v>6.9</v>
      </c>
      <c r="F23" s="35">
        <v>23.8</v>
      </c>
      <c r="G23" s="35">
        <v>7</v>
      </c>
      <c r="H23" s="35">
        <v>11</v>
      </c>
      <c r="I23" s="35">
        <v>4.5999999999999996</v>
      </c>
      <c r="J23" s="35">
        <v>46.7</v>
      </c>
    </row>
    <row r="24" spans="2:10" ht="15.75" customHeight="1" x14ac:dyDescent="0.15">
      <c r="B24" s="116"/>
      <c r="C24" s="112" t="s">
        <v>435</v>
      </c>
      <c r="D24" s="16">
        <v>1854</v>
      </c>
      <c r="E24" s="27">
        <v>142</v>
      </c>
      <c r="F24" s="28">
        <v>537</v>
      </c>
      <c r="G24" s="28">
        <v>163</v>
      </c>
      <c r="H24" s="28">
        <v>240</v>
      </c>
      <c r="I24" s="28">
        <v>65</v>
      </c>
      <c r="J24" s="28">
        <v>707</v>
      </c>
    </row>
    <row r="25" spans="2:10" ht="15.75" customHeight="1" x14ac:dyDescent="0.15">
      <c r="B25" s="116"/>
      <c r="C25" s="114"/>
      <c r="D25" s="33">
        <v>100</v>
      </c>
      <c r="E25" s="34">
        <v>7.7</v>
      </c>
      <c r="F25" s="35">
        <v>29</v>
      </c>
      <c r="G25" s="35">
        <v>8.8000000000000007</v>
      </c>
      <c r="H25" s="35">
        <v>12.9</v>
      </c>
      <c r="I25" s="35">
        <v>3.5</v>
      </c>
      <c r="J25" s="35">
        <v>38.1</v>
      </c>
    </row>
    <row r="26" spans="2:10" ht="15.75" customHeight="1" x14ac:dyDescent="0.15">
      <c r="B26" s="116"/>
      <c r="C26" s="112" t="s">
        <v>436</v>
      </c>
      <c r="D26" s="16">
        <v>1719</v>
      </c>
      <c r="E26" s="27">
        <v>137</v>
      </c>
      <c r="F26" s="28">
        <v>537</v>
      </c>
      <c r="G26" s="28">
        <v>137</v>
      </c>
      <c r="H26" s="28">
        <v>301</v>
      </c>
      <c r="I26" s="28">
        <v>77</v>
      </c>
      <c r="J26" s="28">
        <v>530</v>
      </c>
    </row>
    <row r="27" spans="2:10" ht="15.75" customHeight="1" x14ac:dyDescent="0.15">
      <c r="B27" s="118"/>
      <c r="C27" s="113"/>
      <c r="D27" s="18">
        <v>100</v>
      </c>
      <c r="E27" s="8">
        <v>8</v>
      </c>
      <c r="F27" s="11">
        <v>31.2</v>
      </c>
      <c r="G27" s="11">
        <v>8</v>
      </c>
      <c r="H27" s="11">
        <v>17.5</v>
      </c>
      <c r="I27" s="11">
        <v>4.5</v>
      </c>
      <c r="J27" s="11">
        <v>30.8</v>
      </c>
    </row>
  </sheetData>
  <mergeCells count="12">
    <mergeCell ref="C24:C25"/>
    <mergeCell ref="C26:C27"/>
    <mergeCell ref="B8:C9"/>
    <mergeCell ref="B10:B13"/>
    <mergeCell ref="C10:C11"/>
    <mergeCell ref="C12:C13"/>
    <mergeCell ref="B14:B27"/>
    <mergeCell ref="C14:C15"/>
    <mergeCell ref="C16:C17"/>
    <mergeCell ref="C18:C19"/>
    <mergeCell ref="C20:C21"/>
    <mergeCell ref="C22:C23"/>
  </mergeCells>
  <phoneticPr fontId="2"/>
  <conditionalFormatting sqref="E9:J9">
    <cfRule type="top10" dxfId="1872" priority="523" rank="1"/>
  </conditionalFormatting>
  <conditionalFormatting sqref="E11:J11">
    <cfRule type="top10" dxfId="1871" priority="524" rank="1"/>
  </conditionalFormatting>
  <conditionalFormatting sqref="E13:J13">
    <cfRule type="top10" dxfId="1870" priority="525" rank="1"/>
  </conditionalFormatting>
  <conditionalFormatting sqref="E15:J15">
    <cfRule type="top10" dxfId="1869" priority="526" rank="1"/>
  </conditionalFormatting>
  <conditionalFormatting sqref="E17:J17">
    <cfRule type="top10" dxfId="1868" priority="527" rank="1"/>
  </conditionalFormatting>
  <conditionalFormatting sqref="E19:J19">
    <cfRule type="top10" dxfId="1867" priority="528" rank="1"/>
  </conditionalFormatting>
  <conditionalFormatting sqref="E21:J21">
    <cfRule type="top10" dxfId="1866" priority="529" rank="1"/>
  </conditionalFormatting>
  <conditionalFormatting sqref="E23:J23">
    <cfRule type="top10" dxfId="1865" priority="530" rank="1"/>
  </conditionalFormatting>
  <conditionalFormatting sqref="E25:J25">
    <cfRule type="top10" dxfId="1864" priority="531" rank="1"/>
  </conditionalFormatting>
  <conditionalFormatting sqref="E27:J27">
    <cfRule type="top10" dxfId="1863" priority="532" rank="1"/>
  </conditionalFormatting>
  <pageMargins left="0.7" right="0.7" top="0.75" bottom="0.75" header="0.3" footer="0.3"/>
  <pageSetup paperSize="9" orientation="landscape"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9"/>
  <sheetViews>
    <sheetView showGridLines="0" zoomScaleNormal="100" workbookViewId="0"/>
  </sheetViews>
  <sheetFormatPr defaultColWidth="8.625" defaultRowHeight="15.75" customHeight="1" x14ac:dyDescent="0.15"/>
  <cols>
    <col min="1" max="2" width="5.625" style="1" customWidth="1"/>
    <col min="3" max="3" width="20.625" style="1" customWidth="1"/>
    <col min="4" max="16384" width="8.625" style="1"/>
  </cols>
  <sheetData>
    <row r="2" spans="2:16" ht="15.75" customHeight="1" x14ac:dyDescent="0.15">
      <c r="B2" s="1" t="s">
        <v>546</v>
      </c>
    </row>
    <row r="3" spans="2:16" ht="15.75" customHeight="1" x14ac:dyDescent="0.15">
      <c r="B3" s="1" t="s">
        <v>547</v>
      </c>
    </row>
    <row r="4" spans="2:16" ht="15.75" customHeight="1" x14ac:dyDescent="0.15">
      <c r="B4" s="1" t="s">
        <v>548</v>
      </c>
    </row>
    <row r="5" spans="2:16" ht="15.75" customHeight="1" x14ac:dyDescent="0.15">
      <c r="B5" s="1" t="s">
        <v>549</v>
      </c>
    </row>
    <row r="6" spans="2:16" ht="4.5" customHeight="1" x14ac:dyDescent="0.15">
      <c r="B6" s="60"/>
      <c r="C6" s="61"/>
      <c r="D6" s="62"/>
      <c r="E6" s="63"/>
      <c r="F6" s="64"/>
      <c r="G6" s="64"/>
      <c r="H6" s="64"/>
      <c r="I6" s="64"/>
      <c r="J6" s="64"/>
      <c r="K6" s="64"/>
      <c r="L6" s="64"/>
      <c r="M6" s="64"/>
      <c r="N6" s="64"/>
      <c r="O6" s="64"/>
      <c r="P6" s="65"/>
    </row>
    <row r="7" spans="2:16" s="2" customFormat="1" ht="118.5" customHeight="1" thickBot="1" x14ac:dyDescent="0.2">
      <c r="B7" s="66"/>
      <c r="C7" s="56" t="s">
        <v>427</v>
      </c>
      <c r="D7" s="57" t="s">
        <v>52</v>
      </c>
      <c r="E7" s="58" t="s">
        <v>260</v>
      </c>
      <c r="F7" s="59" t="s">
        <v>261</v>
      </c>
      <c r="G7" s="59" t="s">
        <v>262</v>
      </c>
      <c r="H7" s="59" t="s">
        <v>263</v>
      </c>
      <c r="I7" s="59" t="s">
        <v>264</v>
      </c>
      <c r="J7" s="59" t="s">
        <v>265</v>
      </c>
      <c r="K7" s="59" t="s">
        <v>266</v>
      </c>
      <c r="L7" s="59" t="s">
        <v>479</v>
      </c>
      <c r="M7" s="59" t="s">
        <v>268</v>
      </c>
      <c r="N7" s="59" t="s">
        <v>269</v>
      </c>
      <c r="O7" s="77" t="s">
        <v>605</v>
      </c>
      <c r="P7" s="67" t="s">
        <v>53</v>
      </c>
    </row>
    <row r="8" spans="2:16" ht="15.75" customHeight="1" thickTop="1" x14ac:dyDescent="0.15">
      <c r="B8" s="122" t="s">
        <v>428</v>
      </c>
      <c r="C8" s="123"/>
      <c r="D8" s="54">
        <v>2216</v>
      </c>
      <c r="E8" s="46">
        <v>38</v>
      </c>
      <c r="F8" s="28">
        <v>28</v>
      </c>
      <c r="G8" s="28">
        <v>40</v>
      </c>
      <c r="H8" s="28">
        <v>111</v>
      </c>
      <c r="I8" s="28">
        <v>90</v>
      </c>
      <c r="J8" s="28">
        <v>636</v>
      </c>
      <c r="K8" s="28">
        <v>164</v>
      </c>
      <c r="L8" s="28">
        <v>226</v>
      </c>
      <c r="M8" s="28">
        <v>322</v>
      </c>
      <c r="N8" s="28">
        <v>94</v>
      </c>
      <c r="O8" s="28">
        <v>307</v>
      </c>
      <c r="P8" s="44">
        <v>160</v>
      </c>
    </row>
    <row r="9" spans="2:16" ht="15.75" customHeight="1" x14ac:dyDescent="0.15">
      <c r="B9" s="124"/>
      <c r="C9" s="125"/>
      <c r="D9" s="52">
        <v>100</v>
      </c>
      <c r="E9" s="47">
        <v>1.7</v>
      </c>
      <c r="F9" s="39">
        <v>1.3</v>
      </c>
      <c r="G9" s="39">
        <v>1.8</v>
      </c>
      <c r="H9" s="39">
        <v>5</v>
      </c>
      <c r="I9" s="39">
        <v>4.0999999999999996</v>
      </c>
      <c r="J9" s="39">
        <v>28.7</v>
      </c>
      <c r="K9" s="39">
        <v>7.4</v>
      </c>
      <c r="L9" s="39">
        <v>10.199999999999999</v>
      </c>
      <c r="M9" s="39">
        <v>14.5</v>
      </c>
      <c r="N9" s="39">
        <v>4.2</v>
      </c>
      <c r="O9" s="39">
        <v>13.9</v>
      </c>
      <c r="P9" s="42">
        <v>7.2</v>
      </c>
    </row>
    <row r="10" spans="2:16" ht="15.75" customHeight="1" x14ac:dyDescent="0.15">
      <c r="B10" s="126" t="s">
        <v>429</v>
      </c>
      <c r="C10" s="129" t="s">
        <v>2</v>
      </c>
      <c r="D10" s="51">
        <v>1363</v>
      </c>
      <c r="E10" s="48">
        <v>20</v>
      </c>
      <c r="F10" s="40">
        <v>15</v>
      </c>
      <c r="G10" s="40">
        <v>22</v>
      </c>
      <c r="H10" s="40">
        <v>65</v>
      </c>
      <c r="I10" s="40">
        <v>55</v>
      </c>
      <c r="J10" s="40">
        <v>405</v>
      </c>
      <c r="K10" s="40">
        <v>97</v>
      </c>
      <c r="L10" s="40">
        <v>144</v>
      </c>
      <c r="M10" s="40">
        <v>187</v>
      </c>
      <c r="N10" s="40">
        <v>65</v>
      </c>
      <c r="O10" s="40">
        <v>183</v>
      </c>
      <c r="P10" s="41">
        <v>105</v>
      </c>
    </row>
    <row r="11" spans="2:16" ht="15.75" customHeight="1" x14ac:dyDescent="0.15">
      <c r="B11" s="127"/>
      <c r="C11" s="130"/>
      <c r="D11" s="53">
        <v>100</v>
      </c>
      <c r="E11" s="49">
        <v>1.5</v>
      </c>
      <c r="F11" s="35">
        <v>1.1000000000000001</v>
      </c>
      <c r="G11" s="35">
        <v>1.6</v>
      </c>
      <c r="H11" s="35">
        <v>4.8</v>
      </c>
      <c r="I11" s="35">
        <v>4</v>
      </c>
      <c r="J11" s="35">
        <v>29.7</v>
      </c>
      <c r="K11" s="35">
        <v>7.1</v>
      </c>
      <c r="L11" s="35">
        <v>10.6</v>
      </c>
      <c r="M11" s="35">
        <v>13.7</v>
      </c>
      <c r="N11" s="35">
        <v>4.8</v>
      </c>
      <c r="O11" s="35">
        <v>13.4</v>
      </c>
      <c r="P11" s="43">
        <v>7.7</v>
      </c>
    </row>
    <row r="12" spans="2:16" ht="15.75" customHeight="1" x14ac:dyDescent="0.15">
      <c r="B12" s="127"/>
      <c r="C12" s="131" t="s">
        <v>3</v>
      </c>
      <c r="D12" s="54">
        <v>852</v>
      </c>
      <c r="E12" s="46">
        <v>18</v>
      </c>
      <c r="F12" s="28">
        <v>13</v>
      </c>
      <c r="G12" s="28">
        <v>18</v>
      </c>
      <c r="H12" s="28">
        <v>46</v>
      </c>
      <c r="I12" s="28">
        <v>35</v>
      </c>
      <c r="J12" s="28">
        <v>231</v>
      </c>
      <c r="K12" s="28">
        <v>67</v>
      </c>
      <c r="L12" s="28">
        <v>82</v>
      </c>
      <c r="M12" s="28">
        <v>135</v>
      </c>
      <c r="N12" s="28">
        <v>28</v>
      </c>
      <c r="O12" s="28">
        <v>124</v>
      </c>
      <c r="P12" s="44">
        <v>55</v>
      </c>
    </row>
    <row r="13" spans="2:16" ht="15.75" customHeight="1" x14ac:dyDescent="0.15">
      <c r="B13" s="128"/>
      <c r="C13" s="132"/>
      <c r="D13" s="52">
        <v>100</v>
      </c>
      <c r="E13" s="47">
        <v>2.1</v>
      </c>
      <c r="F13" s="39">
        <v>1.5</v>
      </c>
      <c r="G13" s="39">
        <v>2.1</v>
      </c>
      <c r="H13" s="39">
        <v>5.4</v>
      </c>
      <c r="I13" s="39">
        <v>4.0999999999999996</v>
      </c>
      <c r="J13" s="39">
        <v>27.1</v>
      </c>
      <c r="K13" s="39">
        <v>7.9</v>
      </c>
      <c r="L13" s="39">
        <v>9.6</v>
      </c>
      <c r="M13" s="39">
        <v>15.8</v>
      </c>
      <c r="N13" s="39">
        <v>3.3</v>
      </c>
      <c r="O13" s="39">
        <v>14.6</v>
      </c>
      <c r="P13" s="42">
        <v>6.5</v>
      </c>
    </row>
    <row r="14" spans="2:16" ht="15.75" customHeight="1" x14ac:dyDescent="0.15">
      <c r="B14" s="133" t="s">
        <v>468</v>
      </c>
      <c r="C14" s="129" t="s">
        <v>2</v>
      </c>
      <c r="D14" s="51">
        <v>853</v>
      </c>
      <c r="E14" s="48">
        <v>16</v>
      </c>
      <c r="F14" s="40">
        <v>12</v>
      </c>
      <c r="G14" s="40">
        <v>15</v>
      </c>
      <c r="H14" s="40">
        <v>46</v>
      </c>
      <c r="I14" s="40">
        <v>36</v>
      </c>
      <c r="J14" s="40">
        <v>237</v>
      </c>
      <c r="K14" s="40">
        <v>68</v>
      </c>
      <c r="L14" s="40">
        <v>77</v>
      </c>
      <c r="M14" s="40">
        <v>136</v>
      </c>
      <c r="N14" s="40">
        <v>31</v>
      </c>
      <c r="O14" s="40">
        <v>127</v>
      </c>
      <c r="P14" s="41">
        <v>52</v>
      </c>
    </row>
    <row r="15" spans="2:16" ht="15.75" customHeight="1" x14ac:dyDescent="0.15">
      <c r="B15" s="134"/>
      <c r="C15" s="130"/>
      <c r="D15" s="53">
        <v>100</v>
      </c>
      <c r="E15" s="49">
        <v>1.9</v>
      </c>
      <c r="F15" s="35">
        <v>1.4</v>
      </c>
      <c r="G15" s="35">
        <v>1.8</v>
      </c>
      <c r="H15" s="35">
        <v>5.4</v>
      </c>
      <c r="I15" s="35">
        <v>4.2</v>
      </c>
      <c r="J15" s="35">
        <v>27.8</v>
      </c>
      <c r="K15" s="35">
        <v>8</v>
      </c>
      <c r="L15" s="35">
        <v>9</v>
      </c>
      <c r="M15" s="35">
        <v>15.9</v>
      </c>
      <c r="N15" s="35">
        <v>3.6</v>
      </c>
      <c r="O15" s="35">
        <v>14.9</v>
      </c>
      <c r="P15" s="43">
        <v>6.1</v>
      </c>
    </row>
    <row r="16" spans="2:16" ht="15.75" customHeight="1" x14ac:dyDescent="0.15">
      <c r="B16" s="134"/>
      <c r="C16" s="131" t="s">
        <v>3</v>
      </c>
      <c r="D16" s="54">
        <v>1347</v>
      </c>
      <c r="E16" s="46">
        <v>22</v>
      </c>
      <c r="F16" s="28">
        <v>16</v>
      </c>
      <c r="G16" s="28">
        <v>25</v>
      </c>
      <c r="H16" s="28">
        <v>63</v>
      </c>
      <c r="I16" s="28">
        <v>54</v>
      </c>
      <c r="J16" s="28">
        <v>396</v>
      </c>
      <c r="K16" s="28">
        <v>96</v>
      </c>
      <c r="L16" s="28">
        <v>148</v>
      </c>
      <c r="M16" s="28">
        <v>182</v>
      </c>
      <c r="N16" s="28">
        <v>62</v>
      </c>
      <c r="O16" s="28">
        <v>179</v>
      </c>
      <c r="P16" s="44">
        <v>104</v>
      </c>
    </row>
    <row r="17" spans="2:16" ht="15.75" customHeight="1" x14ac:dyDescent="0.15">
      <c r="B17" s="135"/>
      <c r="C17" s="132"/>
      <c r="D17" s="52">
        <v>100</v>
      </c>
      <c r="E17" s="47">
        <v>1.6</v>
      </c>
      <c r="F17" s="39">
        <v>1.2</v>
      </c>
      <c r="G17" s="39">
        <v>1.9</v>
      </c>
      <c r="H17" s="39">
        <v>4.7</v>
      </c>
      <c r="I17" s="39">
        <v>4</v>
      </c>
      <c r="J17" s="39">
        <v>29.4</v>
      </c>
      <c r="K17" s="39">
        <v>7.1</v>
      </c>
      <c r="L17" s="39">
        <v>11</v>
      </c>
      <c r="M17" s="39">
        <v>13.5</v>
      </c>
      <c r="N17" s="39">
        <v>4.5999999999999996</v>
      </c>
      <c r="O17" s="39">
        <v>13.3</v>
      </c>
      <c r="P17" s="42">
        <v>7.7</v>
      </c>
    </row>
    <row r="18" spans="2:16" ht="15.75" customHeight="1" x14ac:dyDescent="0.15">
      <c r="B18" s="126" t="s">
        <v>469</v>
      </c>
      <c r="C18" s="129" t="s">
        <v>470</v>
      </c>
      <c r="D18" s="51">
        <v>1</v>
      </c>
      <c r="E18" s="48">
        <v>0</v>
      </c>
      <c r="F18" s="40">
        <v>0</v>
      </c>
      <c r="G18" s="40">
        <v>0</v>
      </c>
      <c r="H18" s="40">
        <v>0</v>
      </c>
      <c r="I18" s="40">
        <v>0</v>
      </c>
      <c r="J18" s="40">
        <v>1</v>
      </c>
      <c r="K18" s="40">
        <v>0</v>
      </c>
      <c r="L18" s="40">
        <v>0</v>
      </c>
      <c r="M18" s="40">
        <v>0</v>
      </c>
      <c r="N18" s="40">
        <v>0</v>
      </c>
      <c r="O18" s="40">
        <v>0</v>
      </c>
      <c r="P18" s="41">
        <v>0</v>
      </c>
    </row>
    <row r="19" spans="2:16" ht="15.75" customHeight="1" x14ac:dyDescent="0.15">
      <c r="B19" s="127"/>
      <c r="C19" s="130"/>
      <c r="D19" s="53">
        <v>100</v>
      </c>
      <c r="E19" s="49">
        <v>0</v>
      </c>
      <c r="F19" s="35">
        <v>0</v>
      </c>
      <c r="G19" s="35">
        <v>0</v>
      </c>
      <c r="H19" s="35">
        <v>0</v>
      </c>
      <c r="I19" s="35">
        <v>0</v>
      </c>
      <c r="J19" s="35">
        <v>100</v>
      </c>
      <c r="K19" s="35">
        <v>0</v>
      </c>
      <c r="L19" s="35">
        <v>0</v>
      </c>
      <c r="M19" s="35">
        <v>0</v>
      </c>
      <c r="N19" s="35">
        <v>0</v>
      </c>
      <c r="O19" s="35">
        <v>0</v>
      </c>
      <c r="P19" s="43">
        <v>0</v>
      </c>
    </row>
    <row r="20" spans="2:16" ht="15.75" customHeight="1" x14ac:dyDescent="0.15">
      <c r="B20" s="127"/>
      <c r="C20" s="131" t="s">
        <v>471</v>
      </c>
      <c r="D20" s="55">
        <v>0</v>
      </c>
      <c r="E20" s="50">
        <v>0</v>
      </c>
      <c r="F20" s="38">
        <v>0</v>
      </c>
      <c r="G20" s="38">
        <v>0</v>
      </c>
      <c r="H20" s="38">
        <v>0</v>
      </c>
      <c r="I20" s="38">
        <v>0</v>
      </c>
      <c r="J20" s="38">
        <v>0</v>
      </c>
      <c r="K20" s="38">
        <v>0</v>
      </c>
      <c r="L20" s="38">
        <v>0</v>
      </c>
      <c r="M20" s="38">
        <v>0</v>
      </c>
      <c r="N20" s="38">
        <v>0</v>
      </c>
      <c r="O20" s="38">
        <v>0</v>
      </c>
      <c r="P20" s="45">
        <v>0</v>
      </c>
    </row>
    <row r="21" spans="2:16" ht="15.75" customHeight="1" x14ac:dyDescent="0.15">
      <c r="B21" s="127"/>
      <c r="C21" s="130"/>
      <c r="D21" s="53">
        <v>0</v>
      </c>
      <c r="E21" s="49">
        <v>0</v>
      </c>
      <c r="F21" s="35">
        <v>0</v>
      </c>
      <c r="G21" s="35">
        <v>0</v>
      </c>
      <c r="H21" s="35">
        <v>0</v>
      </c>
      <c r="I21" s="35">
        <v>0</v>
      </c>
      <c r="J21" s="35">
        <v>0</v>
      </c>
      <c r="K21" s="35">
        <v>0</v>
      </c>
      <c r="L21" s="35">
        <v>0</v>
      </c>
      <c r="M21" s="35">
        <v>0</v>
      </c>
      <c r="N21" s="35">
        <v>0</v>
      </c>
      <c r="O21" s="35">
        <v>0</v>
      </c>
      <c r="P21" s="43">
        <v>0</v>
      </c>
    </row>
    <row r="22" spans="2:16" ht="15.75" customHeight="1" x14ac:dyDescent="0.15">
      <c r="B22" s="127"/>
      <c r="C22" s="136" t="s">
        <v>472</v>
      </c>
      <c r="D22" s="55">
        <v>0</v>
      </c>
      <c r="E22" s="50">
        <v>0</v>
      </c>
      <c r="F22" s="38">
        <v>0</v>
      </c>
      <c r="G22" s="38">
        <v>0</v>
      </c>
      <c r="H22" s="38">
        <v>0</v>
      </c>
      <c r="I22" s="38">
        <v>0</v>
      </c>
      <c r="J22" s="38">
        <v>0</v>
      </c>
      <c r="K22" s="38">
        <v>0</v>
      </c>
      <c r="L22" s="38">
        <v>0</v>
      </c>
      <c r="M22" s="38">
        <v>0</v>
      </c>
      <c r="N22" s="38">
        <v>0</v>
      </c>
      <c r="O22" s="38">
        <v>0</v>
      </c>
      <c r="P22" s="45">
        <v>0</v>
      </c>
    </row>
    <row r="23" spans="2:16" ht="15.75" customHeight="1" x14ac:dyDescent="0.15">
      <c r="B23" s="127"/>
      <c r="C23" s="130"/>
      <c r="D23" s="53">
        <v>0</v>
      </c>
      <c r="E23" s="49">
        <v>0</v>
      </c>
      <c r="F23" s="35">
        <v>0</v>
      </c>
      <c r="G23" s="35">
        <v>0</v>
      </c>
      <c r="H23" s="35">
        <v>0</v>
      </c>
      <c r="I23" s="35">
        <v>0</v>
      </c>
      <c r="J23" s="35">
        <v>0</v>
      </c>
      <c r="K23" s="35">
        <v>0</v>
      </c>
      <c r="L23" s="35">
        <v>0</v>
      </c>
      <c r="M23" s="35">
        <v>0</v>
      </c>
      <c r="N23" s="35">
        <v>0</v>
      </c>
      <c r="O23" s="35">
        <v>0</v>
      </c>
      <c r="P23" s="43">
        <v>0</v>
      </c>
    </row>
    <row r="24" spans="2:16" ht="15.75" customHeight="1" x14ac:dyDescent="0.15">
      <c r="B24" s="127"/>
      <c r="C24" s="136" t="s">
        <v>473</v>
      </c>
      <c r="D24" s="55">
        <v>5</v>
      </c>
      <c r="E24" s="50">
        <v>0</v>
      </c>
      <c r="F24" s="38">
        <v>0</v>
      </c>
      <c r="G24" s="38">
        <v>0</v>
      </c>
      <c r="H24" s="38">
        <v>0</v>
      </c>
      <c r="I24" s="38">
        <v>1</v>
      </c>
      <c r="J24" s="38">
        <v>4</v>
      </c>
      <c r="K24" s="38">
        <v>0</v>
      </c>
      <c r="L24" s="38">
        <v>0</v>
      </c>
      <c r="M24" s="38">
        <v>0</v>
      </c>
      <c r="N24" s="38">
        <v>0</v>
      </c>
      <c r="O24" s="38">
        <v>0</v>
      </c>
      <c r="P24" s="45">
        <v>0</v>
      </c>
    </row>
    <row r="25" spans="2:16" ht="15.75" customHeight="1" x14ac:dyDescent="0.15">
      <c r="B25" s="127"/>
      <c r="C25" s="130"/>
      <c r="D25" s="53">
        <v>100</v>
      </c>
      <c r="E25" s="49">
        <v>0</v>
      </c>
      <c r="F25" s="35">
        <v>0</v>
      </c>
      <c r="G25" s="35">
        <v>0</v>
      </c>
      <c r="H25" s="35">
        <v>0</v>
      </c>
      <c r="I25" s="35">
        <v>20</v>
      </c>
      <c r="J25" s="35">
        <v>80</v>
      </c>
      <c r="K25" s="35">
        <v>0</v>
      </c>
      <c r="L25" s="35">
        <v>0</v>
      </c>
      <c r="M25" s="35">
        <v>0</v>
      </c>
      <c r="N25" s="35">
        <v>0</v>
      </c>
      <c r="O25" s="35">
        <v>0</v>
      </c>
      <c r="P25" s="43">
        <v>0</v>
      </c>
    </row>
    <row r="26" spans="2:16" ht="15.75" customHeight="1" x14ac:dyDescent="0.15">
      <c r="B26" s="127"/>
      <c r="C26" s="131" t="s">
        <v>474</v>
      </c>
      <c r="D26" s="55">
        <v>20</v>
      </c>
      <c r="E26" s="50">
        <v>0</v>
      </c>
      <c r="F26" s="38">
        <v>0</v>
      </c>
      <c r="G26" s="38">
        <v>0</v>
      </c>
      <c r="H26" s="38">
        <v>1</v>
      </c>
      <c r="I26" s="38">
        <v>0</v>
      </c>
      <c r="J26" s="38">
        <v>4</v>
      </c>
      <c r="K26" s="38">
        <v>1</v>
      </c>
      <c r="L26" s="38">
        <v>3</v>
      </c>
      <c r="M26" s="38">
        <v>5</v>
      </c>
      <c r="N26" s="38">
        <v>1</v>
      </c>
      <c r="O26" s="38">
        <v>3</v>
      </c>
      <c r="P26" s="45">
        <v>2</v>
      </c>
    </row>
    <row r="27" spans="2:16" ht="15.75" customHeight="1" x14ac:dyDescent="0.15">
      <c r="B27" s="127"/>
      <c r="C27" s="130"/>
      <c r="D27" s="53">
        <v>100</v>
      </c>
      <c r="E27" s="49">
        <v>0</v>
      </c>
      <c r="F27" s="35">
        <v>0</v>
      </c>
      <c r="G27" s="35">
        <v>0</v>
      </c>
      <c r="H27" s="35">
        <v>5</v>
      </c>
      <c r="I27" s="35">
        <v>0</v>
      </c>
      <c r="J27" s="35">
        <v>20</v>
      </c>
      <c r="K27" s="35">
        <v>5</v>
      </c>
      <c r="L27" s="35">
        <v>15</v>
      </c>
      <c r="M27" s="35">
        <v>25</v>
      </c>
      <c r="N27" s="35">
        <v>5</v>
      </c>
      <c r="O27" s="35">
        <v>15</v>
      </c>
      <c r="P27" s="43">
        <v>10</v>
      </c>
    </row>
    <row r="28" spans="2:16" ht="15.75" customHeight="1" x14ac:dyDescent="0.15">
      <c r="B28" s="127"/>
      <c r="C28" s="131" t="s">
        <v>475</v>
      </c>
      <c r="D28" s="55">
        <v>230</v>
      </c>
      <c r="E28" s="50">
        <v>3</v>
      </c>
      <c r="F28" s="38">
        <v>3</v>
      </c>
      <c r="G28" s="38">
        <v>7</v>
      </c>
      <c r="H28" s="38">
        <v>16</v>
      </c>
      <c r="I28" s="38">
        <v>12</v>
      </c>
      <c r="J28" s="38">
        <v>60</v>
      </c>
      <c r="K28" s="38">
        <v>14</v>
      </c>
      <c r="L28" s="38">
        <v>31</v>
      </c>
      <c r="M28" s="38">
        <v>35</v>
      </c>
      <c r="N28" s="38">
        <v>5</v>
      </c>
      <c r="O28" s="38">
        <v>19</v>
      </c>
      <c r="P28" s="45">
        <v>25</v>
      </c>
    </row>
    <row r="29" spans="2:16" ht="15.75" customHeight="1" x14ac:dyDescent="0.15">
      <c r="B29" s="127"/>
      <c r="C29" s="130"/>
      <c r="D29" s="53">
        <v>100</v>
      </c>
      <c r="E29" s="49">
        <v>1.3</v>
      </c>
      <c r="F29" s="35">
        <v>1.3</v>
      </c>
      <c r="G29" s="35">
        <v>3</v>
      </c>
      <c r="H29" s="35">
        <v>7</v>
      </c>
      <c r="I29" s="35">
        <v>5.2</v>
      </c>
      <c r="J29" s="35">
        <v>26.1</v>
      </c>
      <c r="K29" s="35">
        <v>6.1</v>
      </c>
      <c r="L29" s="35">
        <v>13.5</v>
      </c>
      <c r="M29" s="35">
        <v>15.2</v>
      </c>
      <c r="N29" s="35">
        <v>2.2000000000000002</v>
      </c>
      <c r="O29" s="35">
        <v>8.3000000000000007</v>
      </c>
      <c r="P29" s="43">
        <v>10.9</v>
      </c>
    </row>
    <row r="30" spans="2:16" ht="15.75" customHeight="1" x14ac:dyDescent="0.15">
      <c r="B30" s="127"/>
      <c r="C30" s="136" t="s">
        <v>476</v>
      </c>
      <c r="D30" s="55">
        <v>830</v>
      </c>
      <c r="E30" s="50">
        <v>18</v>
      </c>
      <c r="F30" s="38">
        <v>14</v>
      </c>
      <c r="G30" s="38">
        <v>16</v>
      </c>
      <c r="H30" s="38">
        <v>40</v>
      </c>
      <c r="I30" s="38">
        <v>42</v>
      </c>
      <c r="J30" s="38">
        <v>238</v>
      </c>
      <c r="K30" s="38">
        <v>65</v>
      </c>
      <c r="L30" s="38">
        <v>81</v>
      </c>
      <c r="M30" s="38">
        <v>117</v>
      </c>
      <c r="N30" s="38">
        <v>40</v>
      </c>
      <c r="O30" s="38">
        <v>102</v>
      </c>
      <c r="P30" s="45">
        <v>57</v>
      </c>
    </row>
    <row r="31" spans="2:16" ht="15.75" customHeight="1" x14ac:dyDescent="0.15">
      <c r="B31" s="127"/>
      <c r="C31" s="130"/>
      <c r="D31" s="53">
        <v>100</v>
      </c>
      <c r="E31" s="49">
        <v>2.2000000000000002</v>
      </c>
      <c r="F31" s="35">
        <v>1.7</v>
      </c>
      <c r="G31" s="35">
        <v>1.9</v>
      </c>
      <c r="H31" s="35">
        <v>4.8</v>
      </c>
      <c r="I31" s="35">
        <v>5.0999999999999996</v>
      </c>
      <c r="J31" s="35">
        <v>28.7</v>
      </c>
      <c r="K31" s="35">
        <v>7.8</v>
      </c>
      <c r="L31" s="35">
        <v>9.8000000000000007</v>
      </c>
      <c r="M31" s="35">
        <v>14.1</v>
      </c>
      <c r="N31" s="35">
        <v>4.8</v>
      </c>
      <c r="O31" s="35">
        <v>12.3</v>
      </c>
      <c r="P31" s="43">
        <v>6.9</v>
      </c>
    </row>
    <row r="32" spans="2:16" ht="15.75" customHeight="1" x14ac:dyDescent="0.15">
      <c r="B32" s="127"/>
      <c r="C32" s="131" t="s">
        <v>477</v>
      </c>
      <c r="D32" s="54">
        <v>1115</v>
      </c>
      <c r="E32" s="46">
        <v>17</v>
      </c>
      <c r="F32" s="28">
        <v>11</v>
      </c>
      <c r="G32" s="28">
        <v>17</v>
      </c>
      <c r="H32" s="28">
        <v>53</v>
      </c>
      <c r="I32" s="28">
        <v>33</v>
      </c>
      <c r="J32" s="28">
        <v>327</v>
      </c>
      <c r="K32" s="28">
        <v>84</v>
      </c>
      <c r="L32" s="28">
        <v>110</v>
      </c>
      <c r="M32" s="28">
        <v>161</v>
      </c>
      <c r="N32" s="28">
        <v>48</v>
      </c>
      <c r="O32" s="28">
        <v>179</v>
      </c>
      <c r="P32" s="44">
        <v>75</v>
      </c>
    </row>
    <row r="33" spans="2:16" ht="15.75" customHeight="1" x14ac:dyDescent="0.15">
      <c r="B33" s="127"/>
      <c r="C33" s="130"/>
      <c r="D33" s="53">
        <v>100</v>
      </c>
      <c r="E33" s="49">
        <v>1.5</v>
      </c>
      <c r="F33" s="35">
        <v>1</v>
      </c>
      <c r="G33" s="35">
        <v>1.5</v>
      </c>
      <c r="H33" s="35">
        <v>4.8</v>
      </c>
      <c r="I33" s="35">
        <v>3</v>
      </c>
      <c r="J33" s="35">
        <v>29.3</v>
      </c>
      <c r="K33" s="35">
        <v>7.5</v>
      </c>
      <c r="L33" s="35">
        <v>9.9</v>
      </c>
      <c r="M33" s="35">
        <v>14.4</v>
      </c>
      <c r="N33" s="35">
        <v>4.3</v>
      </c>
      <c r="O33" s="35">
        <v>16.100000000000001</v>
      </c>
      <c r="P33" s="43">
        <v>6.7</v>
      </c>
    </row>
    <row r="34" spans="2:16" ht="15.75" customHeight="1" x14ac:dyDescent="0.15">
      <c r="B34" s="127"/>
      <c r="C34" s="136" t="s">
        <v>17</v>
      </c>
      <c r="D34" s="55">
        <v>6</v>
      </c>
      <c r="E34" s="50">
        <v>0</v>
      </c>
      <c r="F34" s="38">
        <v>0</v>
      </c>
      <c r="G34" s="38">
        <v>0</v>
      </c>
      <c r="H34" s="38">
        <v>1</v>
      </c>
      <c r="I34" s="38">
        <v>1</v>
      </c>
      <c r="J34" s="38">
        <v>2</v>
      </c>
      <c r="K34" s="38">
        <v>0</v>
      </c>
      <c r="L34" s="38">
        <v>0</v>
      </c>
      <c r="M34" s="38">
        <v>1</v>
      </c>
      <c r="N34" s="38">
        <v>0</v>
      </c>
      <c r="O34" s="38">
        <v>1</v>
      </c>
      <c r="P34" s="45">
        <v>0</v>
      </c>
    </row>
    <row r="35" spans="2:16" ht="15.75" customHeight="1" x14ac:dyDescent="0.15">
      <c r="B35" s="128"/>
      <c r="C35" s="132"/>
      <c r="D35" s="52">
        <v>100</v>
      </c>
      <c r="E35" s="47">
        <v>0</v>
      </c>
      <c r="F35" s="39">
        <v>0</v>
      </c>
      <c r="G35" s="39">
        <v>0</v>
      </c>
      <c r="H35" s="39">
        <v>16.7</v>
      </c>
      <c r="I35" s="39">
        <v>16.7</v>
      </c>
      <c r="J35" s="39">
        <v>33.299999999999997</v>
      </c>
      <c r="K35" s="39">
        <v>0</v>
      </c>
      <c r="L35" s="39">
        <v>0</v>
      </c>
      <c r="M35" s="39">
        <v>16.7</v>
      </c>
      <c r="N35" s="39">
        <v>0</v>
      </c>
      <c r="O35" s="39">
        <v>16.7</v>
      </c>
      <c r="P35" s="42">
        <v>0</v>
      </c>
    </row>
    <row r="36" spans="2:16" ht="15.75" customHeight="1" x14ac:dyDescent="0.15">
      <c r="B36" s="126" t="s">
        <v>478</v>
      </c>
      <c r="C36" s="129" t="s">
        <v>18</v>
      </c>
      <c r="D36" s="51">
        <v>229</v>
      </c>
      <c r="E36" s="48">
        <v>1</v>
      </c>
      <c r="F36" s="40">
        <v>2</v>
      </c>
      <c r="G36" s="40">
        <v>3</v>
      </c>
      <c r="H36" s="40">
        <v>8</v>
      </c>
      <c r="I36" s="40">
        <v>14</v>
      </c>
      <c r="J36" s="40">
        <v>52</v>
      </c>
      <c r="K36" s="40">
        <v>22</v>
      </c>
      <c r="L36" s="40">
        <v>23</v>
      </c>
      <c r="M36" s="40">
        <v>40</v>
      </c>
      <c r="N36" s="40">
        <v>12</v>
      </c>
      <c r="O36" s="40">
        <v>42</v>
      </c>
      <c r="P36" s="41">
        <v>10</v>
      </c>
    </row>
    <row r="37" spans="2:16" ht="15.75" customHeight="1" x14ac:dyDescent="0.15">
      <c r="B37" s="127"/>
      <c r="C37" s="130"/>
      <c r="D37" s="53">
        <v>100</v>
      </c>
      <c r="E37" s="49">
        <v>0.4</v>
      </c>
      <c r="F37" s="35">
        <v>0.9</v>
      </c>
      <c r="G37" s="35">
        <v>1.3</v>
      </c>
      <c r="H37" s="35">
        <v>3.5</v>
      </c>
      <c r="I37" s="35">
        <v>6.1</v>
      </c>
      <c r="J37" s="35">
        <v>22.7</v>
      </c>
      <c r="K37" s="35">
        <v>9.6</v>
      </c>
      <c r="L37" s="35">
        <v>10</v>
      </c>
      <c r="M37" s="35">
        <v>17.5</v>
      </c>
      <c r="N37" s="35">
        <v>5.2</v>
      </c>
      <c r="O37" s="35">
        <v>18.3</v>
      </c>
      <c r="P37" s="43">
        <v>4.4000000000000004</v>
      </c>
    </row>
    <row r="38" spans="2:16" ht="15.75" customHeight="1" x14ac:dyDescent="0.15">
      <c r="B38" s="127"/>
      <c r="C38" s="131" t="s">
        <v>19</v>
      </c>
      <c r="D38" s="54">
        <v>318</v>
      </c>
      <c r="E38" s="46">
        <v>2</v>
      </c>
      <c r="F38" s="28">
        <v>0</v>
      </c>
      <c r="G38" s="28">
        <v>7</v>
      </c>
      <c r="H38" s="28">
        <v>20</v>
      </c>
      <c r="I38" s="28">
        <v>14</v>
      </c>
      <c r="J38" s="28">
        <v>88</v>
      </c>
      <c r="K38" s="28">
        <v>21</v>
      </c>
      <c r="L38" s="28">
        <v>35</v>
      </c>
      <c r="M38" s="28">
        <v>61</v>
      </c>
      <c r="N38" s="28">
        <v>17</v>
      </c>
      <c r="O38" s="28">
        <v>41</v>
      </c>
      <c r="P38" s="44">
        <v>12</v>
      </c>
    </row>
    <row r="39" spans="2:16" ht="15.75" customHeight="1" x14ac:dyDescent="0.15">
      <c r="B39" s="127"/>
      <c r="C39" s="130"/>
      <c r="D39" s="53">
        <v>100</v>
      </c>
      <c r="E39" s="49">
        <v>0.6</v>
      </c>
      <c r="F39" s="35">
        <v>0</v>
      </c>
      <c r="G39" s="35">
        <v>2.2000000000000002</v>
      </c>
      <c r="H39" s="35">
        <v>6.3</v>
      </c>
      <c r="I39" s="35">
        <v>4.4000000000000004</v>
      </c>
      <c r="J39" s="35">
        <v>27.7</v>
      </c>
      <c r="K39" s="35">
        <v>6.6</v>
      </c>
      <c r="L39" s="35">
        <v>11</v>
      </c>
      <c r="M39" s="35">
        <v>19.2</v>
      </c>
      <c r="N39" s="35">
        <v>5.3</v>
      </c>
      <c r="O39" s="35">
        <v>12.9</v>
      </c>
      <c r="P39" s="43">
        <v>3.8</v>
      </c>
    </row>
    <row r="40" spans="2:16" ht="15.75" customHeight="1" x14ac:dyDescent="0.15">
      <c r="B40" s="127"/>
      <c r="C40" s="131" t="s">
        <v>20</v>
      </c>
      <c r="D40" s="54">
        <v>557</v>
      </c>
      <c r="E40" s="46">
        <v>9</v>
      </c>
      <c r="F40" s="28">
        <v>4</v>
      </c>
      <c r="G40" s="28">
        <v>10</v>
      </c>
      <c r="H40" s="28">
        <v>24</v>
      </c>
      <c r="I40" s="28">
        <v>21</v>
      </c>
      <c r="J40" s="28">
        <v>170</v>
      </c>
      <c r="K40" s="28">
        <v>44</v>
      </c>
      <c r="L40" s="28">
        <v>59</v>
      </c>
      <c r="M40" s="28">
        <v>82</v>
      </c>
      <c r="N40" s="28">
        <v>26</v>
      </c>
      <c r="O40" s="28">
        <v>67</v>
      </c>
      <c r="P40" s="44">
        <v>41</v>
      </c>
    </row>
    <row r="41" spans="2:16" ht="15.75" customHeight="1" x14ac:dyDescent="0.15">
      <c r="B41" s="127"/>
      <c r="C41" s="130"/>
      <c r="D41" s="53">
        <v>100</v>
      </c>
      <c r="E41" s="49">
        <v>1.6</v>
      </c>
      <c r="F41" s="35">
        <v>0.7</v>
      </c>
      <c r="G41" s="35">
        <v>1.8</v>
      </c>
      <c r="H41" s="35">
        <v>4.3</v>
      </c>
      <c r="I41" s="35">
        <v>3.8</v>
      </c>
      <c r="J41" s="35">
        <v>30.5</v>
      </c>
      <c r="K41" s="35">
        <v>7.9</v>
      </c>
      <c r="L41" s="35">
        <v>10.6</v>
      </c>
      <c r="M41" s="35">
        <v>14.7</v>
      </c>
      <c r="N41" s="35">
        <v>4.7</v>
      </c>
      <c r="O41" s="35">
        <v>12</v>
      </c>
      <c r="P41" s="43">
        <v>7.4</v>
      </c>
    </row>
    <row r="42" spans="2:16" ht="15.75" customHeight="1" x14ac:dyDescent="0.15">
      <c r="B42" s="127"/>
      <c r="C42" s="131" t="s">
        <v>21</v>
      </c>
      <c r="D42" s="54">
        <v>489</v>
      </c>
      <c r="E42" s="46">
        <v>11</v>
      </c>
      <c r="F42" s="28">
        <v>3</v>
      </c>
      <c r="G42" s="28">
        <v>5</v>
      </c>
      <c r="H42" s="28">
        <v>24</v>
      </c>
      <c r="I42" s="28">
        <v>18</v>
      </c>
      <c r="J42" s="28">
        <v>155</v>
      </c>
      <c r="K42" s="28">
        <v>29</v>
      </c>
      <c r="L42" s="28">
        <v>46</v>
      </c>
      <c r="M42" s="28">
        <v>75</v>
      </c>
      <c r="N42" s="28">
        <v>20</v>
      </c>
      <c r="O42" s="28">
        <v>70</v>
      </c>
      <c r="P42" s="44">
        <v>33</v>
      </c>
    </row>
    <row r="43" spans="2:16" ht="15.75" customHeight="1" x14ac:dyDescent="0.15">
      <c r="B43" s="127"/>
      <c r="C43" s="130"/>
      <c r="D43" s="53">
        <v>100</v>
      </c>
      <c r="E43" s="49">
        <v>2.2000000000000002</v>
      </c>
      <c r="F43" s="35">
        <v>0.6</v>
      </c>
      <c r="G43" s="35">
        <v>1</v>
      </c>
      <c r="H43" s="35">
        <v>4.9000000000000004</v>
      </c>
      <c r="I43" s="35">
        <v>3.7</v>
      </c>
      <c r="J43" s="35">
        <v>31.7</v>
      </c>
      <c r="K43" s="35">
        <v>5.9</v>
      </c>
      <c r="L43" s="35">
        <v>9.4</v>
      </c>
      <c r="M43" s="35">
        <v>15.3</v>
      </c>
      <c r="N43" s="35">
        <v>4.0999999999999996</v>
      </c>
      <c r="O43" s="35">
        <v>14.3</v>
      </c>
      <c r="P43" s="43">
        <v>6.7</v>
      </c>
    </row>
    <row r="44" spans="2:16" ht="15.75" customHeight="1" x14ac:dyDescent="0.15">
      <c r="B44" s="127"/>
      <c r="C44" s="136" t="s">
        <v>22</v>
      </c>
      <c r="D44" s="55">
        <v>333</v>
      </c>
      <c r="E44" s="50">
        <v>3</v>
      </c>
      <c r="F44" s="38">
        <v>12</v>
      </c>
      <c r="G44" s="38">
        <v>7</v>
      </c>
      <c r="H44" s="38">
        <v>19</v>
      </c>
      <c r="I44" s="38">
        <v>13</v>
      </c>
      <c r="J44" s="38">
        <v>102</v>
      </c>
      <c r="K44" s="38">
        <v>21</v>
      </c>
      <c r="L44" s="38">
        <v>31</v>
      </c>
      <c r="M44" s="38">
        <v>40</v>
      </c>
      <c r="N44" s="38">
        <v>10</v>
      </c>
      <c r="O44" s="38">
        <v>50</v>
      </c>
      <c r="P44" s="45">
        <v>25</v>
      </c>
    </row>
    <row r="45" spans="2:16" ht="15.75" customHeight="1" x14ac:dyDescent="0.15">
      <c r="B45" s="127"/>
      <c r="C45" s="130"/>
      <c r="D45" s="53">
        <v>100</v>
      </c>
      <c r="E45" s="49">
        <v>0.9</v>
      </c>
      <c r="F45" s="35">
        <v>3.6</v>
      </c>
      <c r="G45" s="35">
        <v>2.1</v>
      </c>
      <c r="H45" s="35">
        <v>5.7</v>
      </c>
      <c r="I45" s="35">
        <v>3.9</v>
      </c>
      <c r="J45" s="35">
        <v>30.6</v>
      </c>
      <c r="K45" s="35">
        <v>6.3</v>
      </c>
      <c r="L45" s="35">
        <v>9.3000000000000007</v>
      </c>
      <c r="M45" s="35">
        <v>12</v>
      </c>
      <c r="N45" s="35">
        <v>3</v>
      </c>
      <c r="O45" s="35">
        <v>15</v>
      </c>
      <c r="P45" s="43">
        <v>7.5</v>
      </c>
    </row>
    <row r="46" spans="2:16" ht="15.75" customHeight="1" x14ac:dyDescent="0.15">
      <c r="B46" s="127"/>
      <c r="C46" s="131" t="s">
        <v>23</v>
      </c>
      <c r="D46" s="54">
        <v>165</v>
      </c>
      <c r="E46" s="46">
        <v>9</v>
      </c>
      <c r="F46" s="28">
        <v>5</v>
      </c>
      <c r="G46" s="28">
        <v>5</v>
      </c>
      <c r="H46" s="28">
        <v>10</v>
      </c>
      <c r="I46" s="28">
        <v>4</v>
      </c>
      <c r="J46" s="28">
        <v>43</v>
      </c>
      <c r="K46" s="28">
        <v>17</v>
      </c>
      <c r="L46" s="28">
        <v>18</v>
      </c>
      <c r="M46" s="28">
        <v>13</v>
      </c>
      <c r="N46" s="28">
        <v>4</v>
      </c>
      <c r="O46" s="28">
        <v>22</v>
      </c>
      <c r="P46" s="44">
        <v>15</v>
      </c>
    </row>
    <row r="47" spans="2:16" ht="15.75" customHeight="1" x14ac:dyDescent="0.15">
      <c r="B47" s="127"/>
      <c r="C47" s="130"/>
      <c r="D47" s="53">
        <v>100</v>
      </c>
      <c r="E47" s="49">
        <v>5.5</v>
      </c>
      <c r="F47" s="35">
        <v>3</v>
      </c>
      <c r="G47" s="35">
        <v>3</v>
      </c>
      <c r="H47" s="35">
        <v>6.1</v>
      </c>
      <c r="I47" s="35">
        <v>2.4</v>
      </c>
      <c r="J47" s="35">
        <v>26.1</v>
      </c>
      <c r="K47" s="35">
        <v>10.3</v>
      </c>
      <c r="L47" s="35">
        <v>10.9</v>
      </c>
      <c r="M47" s="35">
        <v>7.9</v>
      </c>
      <c r="N47" s="35">
        <v>2.4</v>
      </c>
      <c r="O47" s="35">
        <v>13.3</v>
      </c>
      <c r="P47" s="43">
        <v>9.1</v>
      </c>
    </row>
    <row r="48" spans="2:16" ht="15.75" customHeight="1" x14ac:dyDescent="0.15">
      <c r="B48" s="127"/>
      <c r="C48" s="131" t="s">
        <v>24</v>
      </c>
      <c r="D48" s="54">
        <v>98</v>
      </c>
      <c r="E48" s="46">
        <v>2</v>
      </c>
      <c r="F48" s="28">
        <v>2</v>
      </c>
      <c r="G48" s="28">
        <v>2</v>
      </c>
      <c r="H48" s="28">
        <v>6</v>
      </c>
      <c r="I48" s="28">
        <v>4</v>
      </c>
      <c r="J48" s="28">
        <v>20</v>
      </c>
      <c r="K48" s="28">
        <v>10</v>
      </c>
      <c r="L48" s="28">
        <v>13</v>
      </c>
      <c r="M48" s="28">
        <v>7</v>
      </c>
      <c r="N48" s="28">
        <v>3</v>
      </c>
      <c r="O48" s="28">
        <v>11</v>
      </c>
      <c r="P48" s="44">
        <v>18</v>
      </c>
    </row>
    <row r="49" spans="2:16" ht="15.75" customHeight="1" x14ac:dyDescent="0.15">
      <c r="B49" s="128"/>
      <c r="C49" s="132"/>
      <c r="D49" s="52">
        <v>100</v>
      </c>
      <c r="E49" s="47">
        <v>2</v>
      </c>
      <c r="F49" s="39">
        <v>2</v>
      </c>
      <c r="G49" s="39">
        <v>2</v>
      </c>
      <c r="H49" s="39">
        <v>6.1</v>
      </c>
      <c r="I49" s="39">
        <v>4.0999999999999996</v>
      </c>
      <c r="J49" s="39">
        <v>20.399999999999999</v>
      </c>
      <c r="K49" s="39">
        <v>10.199999999999999</v>
      </c>
      <c r="L49" s="39">
        <v>13.3</v>
      </c>
      <c r="M49" s="39">
        <v>7.1</v>
      </c>
      <c r="N49" s="39">
        <v>3.1</v>
      </c>
      <c r="O49" s="39">
        <v>11.2</v>
      </c>
      <c r="P49" s="42">
        <v>18.399999999999999</v>
      </c>
    </row>
  </sheetData>
  <mergeCells count="25">
    <mergeCell ref="B36:B49"/>
    <mergeCell ref="C36:C37"/>
    <mergeCell ref="C38:C39"/>
    <mergeCell ref="C40:C41"/>
    <mergeCell ref="C42:C43"/>
    <mergeCell ref="C44:C45"/>
    <mergeCell ref="C46:C47"/>
    <mergeCell ref="C48:C49"/>
    <mergeCell ref="B18:B35"/>
    <mergeCell ref="C18:C19"/>
    <mergeCell ref="C20:C21"/>
    <mergeCell ref="C22:C23"/>
    <mergeCell ref="C24:C25"/>
    <mergeCell ref="C26:C27"/>
    <mergeCell ref="C28:C29"/>
    <mergeCell ref="C30:C31"/>
    <mergeCell ref="C32:C33"/>
    <mergeCell ref="C34:C35"/>
    <mergeCell ref="B8:C9"/>
    <mergeCell ref="B10:B13"/>
    <mergeCell ref="C10:C11"/>
    <mergeCell ref="C12:C13"/>
    <mergeCell ref="B14:B17"/>
    <mergeCell ref="C14:C15"/>
    <mergeCell ref="C16:C17"/>
  </mergeCells>
  <phoneticPr fontId="2"/>
  <conditionalFormatting sqref="E9:P9">
    <cfRule type="top10" dxfId="1862" priority="25" rank="1"/>
  </conditionalFormatting>
  <conditionalFormatting sqref="E11:P11">
    <cfRule type="top10" dxfId="1861" priority="24" rank="1"/>
  </conditionalFormatting>
  <conditionalFormatting sqref="E13:P13">
    <cfRule type="top10" dxfId="1860" priority="23" rank="1"/>
  </conditionalFormatting>
  <conditionalFormatting sqref="E15:P15">
    <cfRule type="top10" dxfId="1859" priority="22" rank="1"/>
  </conditionalFormatting>
  <conditionalFormatting sqref="E17:P17">
    <cfRule type="top10" dxfId="1858" priority="21" rank="1"/>
  </conditionalFormatting>
  <conditionalFormatting sqref="E19:P19">
    <cfRule type="top10" dxfId="1857" priority="20" rank="1"/>
  </conditionalFormatting>
  <conditionalFormatting sqref="E25:P25">
    <cfRule type="top10" dxfId="1856" priority="17" rank="1"/>
  </conditionalFormatting>
  <conditionalFormatting sqref="E31:P31">
    <cfRule type="top10" dxfId="1855" priority="14" rank="1"/>
  </conditionalFormatting>
  <conditionalFormatting sqref="E33:P33">
    <cfRule type="top10" dxfId="1854" priority="13" rank="1"/>
  </conditionalFormatting>
  <conditionalFormatting sqref="E35:P35">
    <cfRule type="top10" dxfId="1853" priority="12" rank="1"/>
  </conditionalFormatting>
  <conditionalFormatting sqref="E37:P37">
    <cfRule type="top10" dxfId="1852" priority="11" rank="1"/>
  </conditionalFormatting>
  <conditionalFormatting sqref="E39:P39">
    <cfRule type="top10" dxfId="1851" priority="10" rank="1"/>
  </conditionalFormatting>
  <conditionalFormatting sqref="E41:P41">
    <cfRule type="top10" dxfId="1850" priority="9" rank="1"/>
  </conditionalFormatting>
  <conditionalFormatting sqref="E43:P43">
    <cfRule type="top10" dxfId="1849" priority="8" rank="1"/>
  </conditionalFormatting>
  <conditionalFormatting sqref="E45:P45">
    <cfRule type="top10" dxfId="1848" priority="7" rank="1"/>
  </conditionalFormatting>
  <conditionalFormatting sqref="E47:P47">
    <cfRule type="top10" dxfId="1847" priority="6" rank="1"/>
  </conditionalFormatting>
  <conditionalFormatting sqref="E49:P49">
    <cfRule type="top10" dxfId="1846" priority="5" rank="1"/>
  </conditionalFormatting>
  <conditionalFormatting sqref="E27:P27">
    <cfRule type="top10" dxfId="1845" priority="2" rank="1"/>
  </conditionalFormatting>
  <conditionalFormatting sqref="E29:P29">
    <cfRule type="top10" dxfId="1844" priority="1" rank="1"/>
  </conditionalFormatting>
  <pageMargins left="0.7" right="0.7" top="0.75" bottom="0.75" header="0.3" footer="0.3"/>
  <pageSetup paperSize="9" scale="61" orientation="landscape"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49"/>
  <sheetViews>
    <sheetView showGridLines="0" zoomScaleNormal="100" workbookViewId="0"/>
  </sheetViews>
  <sheetFormatPr defaultColWidth="8.625" defaultRowHeight="15.75" customHeight="1" x14ac:dyDescent="0.15"/>
  <cols>
    <col min="1" max="2" width="5.625" style="1" customWidth="1"/>
    <col min="3" max="3" width="20.625" style="1" customWidth="1"/>
    <col min="4" max="16384" width="8.625" style="1"/>
  </cols>
  <sheetData>
    <row r="2" spans="2:18" ht="15.75" customHeight="1" x14ac:dyDescent="0.15">
      <c r="B2" s="1" t="s">
        <v>546</v>
      </c>
    </row>
    <row r="3" spans="2:18" ht="15.75" customHeight="1" x14ac:dyDescent="0.15">
      <c r="B3" s="1" t="s">
        <v>547</v>
      </c>
    </row>
    <row r="4" spans="2:18" ht="15.75" customHeight="1" x14ac:dyDescent="0.15">
      <c r="B4" s="1" t="s">
        <v>550</v>
      </c>
    </row>
    <row r="5" spans="2:18" ht="15.75" customHeight="1" x14ac:dyDescent="0.15">
      <c r="B5" s="1" t="s">
        <v>549</v>
      </c>
    </row>
    <row r="6" spans="2:18" ht="4.5" customHeight="1" x14ac:dyDescent="0.15">
      <c r="B6" s="12"/>
      <c r="C6" s="14"/>
      <c r="D6" s="15"/>
      <c r="E6" s="6"/>
      <c r="F6" s="13"/>
      <c r="G6" s="13"/>
      <c r="H6" s="13"/>
      <c r="I6" s="13"/>
    </row>
    <row r="7" spans="2:18" s="2" customFormat="1" ht="118.5" customHeight="1" thickBot="1" x14ac:dyDescent="0.2">
      <c r="B7" s="9"/>
      <c r="C7" s="5" t="s">
        <v>427</v>
      </c>
      <c r="D7" s="19" t="s">
        <v>52</v>
      </c>
      <c r="E7" s="22" t="s">
        <v>148</v>
      </c>
      <c r="F7" s="23" t="s">
        <v>582</v>
      </c>
      <c r="G7" s="23" t="s">
        <v>150</v>
      </c>
      <c r="H7" s="23" t="s">
        <v>17</v>
      </c>
      <c r="I7" s="23" t="s">
        <v>53</v>
      </c>
      <c r="J7" s="76"/>
      <c r="K7" s="76"/>
      <c r="L7" s="76"/>
      <c r="M7" s="76"/>
      <c r="N7" s="76"/>
      <c r="O7" s="76"/>
      <c r="P7" s="76"/>
      <c r="Q7" s="76"/>
      <c r="R7" s="76"/>
    </row>
    <row r="8" spans="2:18" ht="15.75" customHeight="1" thickTop="1" x14ac:dyDescent="0.15">
      <c r="B8" s="122" t="s">
        <v>428</v>
      </c>
      <c r="C8" s="123"/>
      <c r="D8" s="54">
        <v>2216</v>
      </c>
      <c r="E8" s="46">
        <v>188</v>
      </c>
      <c r="F8" s="28">
        <v>160</v>
      </c>
      <c r="G8" s="28">
        <v>1520</v>
      </c>
      <c r="H8" s="28">
        <v>67</v>
      </c>
      <c r="I8" s="28">
        <v>281</v>
      </c>
    </row>
    <row r="9" spans="2:18" ht="15.75" customHeight="1" x14ac:dyDescent="0.15">
      <c r="B9" s="124"/>
      <c r="C9" s="125"/>
      <c r="D9" s="52">
        <v>100</v>
      </c>
      <c r="E9" s="47">
        <v>8.5</v>
      </c>
      <c r="F9" s="39">
        <v>7.2</v>
      </c>
      <c r="G9" s="39">
        <v>68.599999999999994</v>
      </c>
      <c r="H9" s="39">
        <v>3</v>
      </c>
      <c r="I9" s="39">
        <v>12.7</v>
      </c>
    </row>
    <row r="10" spans="2:18" ht="15.75" customHeight="1" x14ac:dyDescent="0.15">
      <c r="B10" s="126" t="s">
        <v>429</v>
      </c>
      <c r="C10" s="129" t="s">
        <v>2</v>
      </c>
      <c r="D10" s="51">
        <v>1363</v>
      </c>
      <c r="E10" s="48">
        <v>88</v>
      </c>
      <c r="F10" s="40">
        <v>102</v>
      </c>
      <c r="G10" s="40">
        <v>974</v>
      </c>
      <c r="H10" s="40">
        <v>37</v>
      </c>
      <c r="I10" s="40">
        <v>162</v>
      </c>
    </row>
    <row r="11" spans="2:18" ht="15.75" customHeight="1" x14ac:dyDescent="0.15">
      <c r="B11" s="127"/>
      <c r="C11" s="130"/>
      <c r="D11" s="53">
        <v>100</v>
      </c>
      <c r="E11" s="49">
        <v>6.5</v>
      </c>
      <c r="F11" s="35">
        <v>7.5</v>
      </c>
      <c r="G11" s="35">
        <v>71.5</v>
      </c>
      <c r="H11" s="35">
        <v>2.7</v>
      </c>
      <c r="I11" s="35">
        <v>11.9</v>
      </c>
    </row>
    <row r="12" spans="2:18" ht="15.75" customHeight="1" x14ac:dyDescent="0.15">
      <c r="B12" s="127"/>
      <c r="C12" s="131" t="s">
        <v>3</v>
      </c>
      <c r="D12" s="54">
        <v>852</v>
      </c>
      <c r="E12" s="46">
        <v>100</v>
      </c>
      <c r="F12" s="28">
        <v>58</v>
      </c>
      <c r="G12" s="28">
        <v>546</v>
      </c>
      <c r="H12" s="28">
        <v>29</v>
      </c>
      <c r="I12" s="28">
        <v>119</v>
      </c>
    </row>
    <row r="13" spans="2:18" ht="15.75" customHeight="1" x14ac:dyDescent="0.15">
      <c r="B13" s="128"/>
      <c r="C13" s="132"/>
      <c r="D13" s="52">
        <v>100</v>
      </c>
      <c r="E13" s="47">
        <v>11.7</v>
      </c>
      <c r="F13" s="39">
        <v>6.8</v>
      </c>
      <c r="G13" s="39">
        <v>64.099999999999994</v>
      </c>
      <c r="H13" s="39">
        <v>3.4</v>
      </c>
      <c r="I13" s="39">
        <v>14</v>
      </c>
    </row>
    <row r="14" spans="2:18" ht="15.75" customHeight="1" x14ac:dyDescent="0.15">
      <c r="B14" s="133" t="s">
        <v>468</v>
      </c>
      <c r="C14" s="129" t="s">
        <v>2</v>
      </c>
      <c r="D14" s="51">
        <v>853</v>
      </c>
      <c r="E14" s="48">
        <v>94</v>
      </c>
      <c r="F14" s="40">
        <v>57</v>
      </c>
      <c r="G14" s="40">
        <v>554</v>
      </c>
      <c r="H14" s="40">
        <v>30</v>
      </c>
      <c r="I14" s="40">
        <v>118</v>
      </c>
    </row>
    <row r="15" spans="2:18" ht="15.75" customHeight="1" x14ac:dyDescent="0.15">
      <c r="B15" s="134"/>
      <c r="C15" s="130"/>
      <c r="D15" s="53">
        <v>100</v>
      </c>
      <c r="E15" s="49">
        <v>11</v>
      </c>
      <c r="F15" s="35">
        <v>6.7</v>
      </c>
      <c r="G15" s="35">
        <v>64.900000000000006</v>
      </c>
      <c r="H15" s="35">
        <v>3.5</v>
      </c>
      <c r="I15" s="35">
        <v>13.8</v>
      </c>
    </row>
    <row r="16" spans="2:18" ht="15.75" customHeight="1" x14ac:dyDescent="0.15">
      <c r="B16" s="134"/>
      <c r="C16" s="131" t="s">
        <v>3</v>
      </c>
      <c r="D16" s="54">
        <v>1347</v>
      </c>
      <c r="E16" s="46">
        <v>92</v>
      </c>
      <c r="F16" s="28">
        <v>102</v>
      </c>
      <c r="G16" s="28">
        <v>960</v>
      </c>
      <c r="H16" s="28">
        <v>36</v>
      </c>
      <c r="I16" s="28">
        <v>157</v>
      </c>
    </row>
    <row r="17" spans="2:9" ht="15.75" customHeight="1" x14ac:dyDescent="0.15">
      <c r="B17" s="135"/>
      <c r="C17" s="132"/>
      <c r="D17" s="52">
        <v>100</v>
      </c>
      <c r="E17" s="47">
        <v>6.8</v>
      </c>
      <c r="F17" s="39">
        <v>7.6</v>
      </c>
      <c r="G17" s="39">
        <v>71.3</v>
      </c>
      <c r="H17" s="39">
        <v>2.7</v>
      </c>
      <c r="I17" s="39">
        <v>11.7</v>
      </c>
    </row>
    <row r="18" spans="2:9" ht="15.75" customHeight="1" x14ac:dyDescent="0.15">
      <c r="B18" s="126" t="s">
        <v>469</v>
      </c>
      <c r="C18" s="129" t="s">
        <v>470</v>
      </c>
      <c r="D18" s="51">
        <v>1</v>
      </c>
      <c r="E18" s="48">
        <v>0</v>
      </c>
      <c r="F18" s="40">
        <v>0</v>
      </c>
      <c r="G18" s="40">
        <v>1</v>
      </c>
      <c r="H18" s="40">
        <v>0</v>
      </c>
      <c r="I18" s="40">
        <v>0</v>
      </c>
    </row>
    <row r="19" spans="2:9" ht="15.75" customHeight="1" x14ac:dyDescent="0.15">
      <c r="B19" s="127"/>
      <c r="C19" s="130"/>
      <c r="D19" s="53">
        <v>100</v>
      </c>
      <c r="E19" s="49">
        <v>0</v>
      </c>
      <c r="F19" s="35">
        <v>0</v>
      </c>
      <c r="G19" s="35">
        <v>100</v>
      </c>
      <c r="H19" s="35">
        <v>0</v>
      </c>
      <c r="I19" s="35">
        <v>0</v>
      </c>
    </row>
    <row r="20" spans="2:9" ht="15.75" customHeight="1" x14ac:dyDescent="0.15">
      <c r="B20" s="127"/>
      <c r="C20" s="131" t="s">
        <v>471</v>
      </c>
      <c r="D20" s="55">
        <v>0</v>
      </c>
      <c r="E20" s="50">
        <v>0</v>
      </c>
      <c r="F20" s="38">
        <v>0</v>
      </c>
      <c r="G20" s="38">
        <v>0</v>
      </c>
      <c r="H20" s="38">
        <v>0</v>
      </c>
      <c r="I20" s="38">
        <v>0</v>
      </c>
    </row>
    <row r="21" spans="2:9" ht="15.75" customHeight="1" x14ac:dyDescent="0.15">
      <c r="B21" s="127"/>
      <c r="C21" s="130"/>
      <c r="D21" s="53">
        <v>0</v>
      </c>
      <c r="E21" s="49">
        <v>0</v>
      </c>
      <c r="F21" s="35">
        <v>0</v>
      </c>
      <c r="G21" s="35">
        <v>0</v>
      </c>
      <c r="H21" s="35">
        <v>0</v>
      </c>
      <c r="I21" s="35">
        <v>0</v>
      </c>
    </row>
    <row r="22" spans="2:9" ht="15.75" customHeight="1" x14ac:dyDescent="0.15">
      <c r="B22" s="127"/>
      <c r="C22" s="136" t="s">
        <v>472</v>
      </c>
      <c r="D22" s="55">
        <v>0</v>
      </c>
      <c r="E22" s="50">
        <v>0</v>
      </c>
      <c r="F22" s="38">
        <v>0</v>
      </c>
      <c r="G22" s="38">
        <v>0</v>
      </c>
      <c r="H22" s="38">
        <v>0</v>
      </c>
      <c r="I22" s="38">
        <v>0</v>
      </c>
    </row>
    <row r="23" spans="2:9" ht="15.75" customHeight="1" x14ac:dyDescent="0.15">
      <c r="B23" s="127"/>
      <c r="C23" s="130"/>
      <c r="D23" s="53">
        <v>0</v>
      </c>
      <c r="E23" s="49">
        <v>0</v>
      </c>
      <c r="F23" s="35">
        <v>0</v>
      </c>
      <c r="G23" s="35">
        <v>0</v>
      </c>
      <c r="H23" s="35">
        <v>0</v>
      </c>
      <c r="I23" s="35">
        <v>0</v>
      </c>
    </row>
    <row r="24" spans="2:9" ht="15.75" customHeight="1" x14ac:dyDescent="0.15">
      <c r="B24" s="127"/>
      <c r="C24" s="136" t="s">
        <v>473</v>
      </c>
      <c r="D24" s="55">
        <v>5</v>
      </c>
      <c r="E24" s="50">
        <v>0</v>
      </c>
      <c r="F24" s="38">
        <v>1</v>
      </c>
      <c r="G24" s="38">
        <v>3</v>
      </c>
      <c r="H24" s="38">
        <v>0</v>
      </c>
      <c r="I24" s="38">
        <v>1</v>
      </c>
    </row>
    <row r="25" spans="2:9" ht="15.75" customHeight="1" x14ac:dyDescent="0.15">
      <c r="B25" s="127"/>
      <c r="C25" s="130"/>
      <c r="D25" s="53">
        <v>100</v>
      </c>
      <c r="E25" s="49">
        <v>0</v>
      </c>
      <c r="F25" s="35">
        <v>20</v>
      </c>
      <c r="G25" s="35">
        <v>60</v>
      </c>
      <c r="H25" s="35">
        <v>0</v>
      </c>
      <c r="I25" s="35">
        <v>20</v>
      </c>
    </row>
    <row r="26" spans="2:9" ht="15.75" customHeight="1" x14ac:dyDescent="0.15">
      <c r="B26" s="127"/>
      <c r="C26" s="131" t="s">
        <v>474</v>
      </c>
      <c r="D26" s="55">
        <v>20</v>
      </c>
      <c r="E26" s="50">
        <v>6</v>
      </c>
      <c r="F26" s="38">
        <v>3</v>
      </c>
      <c r="G26" s="38">
        <v>5</v>
      </c>
      <c r="H26" s="38">
        <v>4</v>
      </c>
      <c r="I26" s="38">
        <v>2</v>
      </c>
    </row>
    <row r="27" spans="2:9" ht="15.75" customHeight="1" x14ac:dyDescent="0.15">
      <c r="B27" s="127"/>
      <c r="C27" s="130"/>
      <c r="D27" s="53">
        <v>100</v>
      </c>
      <c r="E27" s="49">
        <v>30</v>
      </c>
      <c r="F27" s="35">
        <v>15</v>
      </c>
      <c r="G27" s="35">
        <v>25</v>
      </c>
      <c r="H27" s="35">
        <v>20</v>
      </c>
      <c r="I27" s="35">
        <v>10</v>
      </c>
    </row>
    <row r="28" spans="2:9" ht="15.75" customHeight="1" x14ac:dyDescent="0.15">
      <c r="B28" s="127"/>
      <c r="C28" s="131" t="s">
        <v>475</v>
      </c>
      <c r="D28" s="55">
        <v>230</v>
      </c>
      <c r="E28" s="50">
        <v>28</v>
      </c>
      <c r="F28" s="38">
        <v>45</v>
      </c>
      <c r="G28" s="38">
        <v>134</v>
      </c>
      <c r="H28" s="38">
        <v>7</v>
      </c>
      <c r="I28" s="38">
        <v>16</v>
      </c>
    </row>
    <row r="29" spans="2:9" ht="15.75" customHeight="1" x14ac:dyDescent="0.15">
      <c r="B29" s="127"/>
      <c r="C29" s="130"/>
      <c r="D29" s="53">
        <v>100</v>
      </c>
      <c r="E29" s="49">
        <v>12.2</v>
      </c>
      <c r="F29" s="35">
        <v>19.600000000000001</v>
      </c>
      <c r="G29" s="35">
        <v>58.3</v>
      </c>
      <c r="H29" s="35">
        <v>3</v>
      </c>
      <c r="I29" s="35">
        <v>7</v>
      </c>
    </row>
    <row r="30" spans="2:9" ht="15.75" customHeight="1" x14ac:dyDescent="0.15">
      <c r="B30" s="127"/>
      <c r="C30" s="136" t="s">
        <v>476</v>
      </c>
      <c r="D30" s="55">
        <v>830</v>
      </c>
      <c r="E30" s="50">
        <v>79</v>
      </c>
      <c r="F30" s="38">
        <v>75</v>
      </c>
      <c r="G30" s="38">
        <v>563</v>
      </c>
      <c r="H30" s="38">
        <v>18</v>
      </c>
      <c r="I30" s="38">
        <v>95</v>
      </c>
    </row>
    <row r="31" spans="2:9" ht="15.75" customHeight="1" x14ac:dyDescent="0.15">
      <c r="B31" s="127"/>
      <c r="C31" s="130"/>
      <c r="D31" s="53">
        <v>100</v>
      </c>
      <c r="E31" s="49">
        <v>9.5</v>
      </c>
      <c r="F31" s="35">
        <v>9</v>
      </c>
      <c r="G31" s="35">
        <v>67.8</v>
      </c>
      <c r="H31" s="35">
        <v>2.2000000000000002</v>
      </c>
      <c r="I31" s="35">
        <v>11.4</v>
      </c>
    </row>
    <row r="32" spans="2:9" ht="15.75" customHeight="1" x14ac:dyDescent="0.15">
      <c r="B32" s="127"/>
      <c r="C32" s="131" t="s">
        <v>477</v>
      </c>
      <c r="D32" s="54">
        <v>1115</v>
      </c>
      <c r="E32" s="46">
        <v>75</v>
      </c>
      <c r="F32" s="28">
        <v>36</v>
      </c>
      <c r="G32" s="28">
        <v>807</v>
      </c>
      <c r="H32" s="28">
        <v>36</v>
      </c>
      <c r="I32" s="28">
        <v>161</v>
      </c>
    </row>
    <row r="33" spans="2:9" ht="15.75" customHeight="1" x14ac:dyDescent="0.15">
      <c r="B33" s="127"/>
      <c r="C33" s="130"/>
      <c r="D33" s="53">
        <v>100</v>
      </c>
      <c r="E33" s="49">
        <v>6.7</v>
      </c>
      <c r="F33" s="35">
        <v>3.2</v>
      </c>
      <c r="G33" s="35">
        <v>72.400000000000006</v>
      </c>
      <c r="H33" s="35">
        <v>3.2</v>
      </c>
      <c r="I33" s="35">
        <v>14.4</v>
      </c>
    </row>
    <row r="34" spans="2:9" ht="15.75" customHeight="1" x14ac:dyDescent="0.15">
      <c r="B34" s="127"/>
      <c r="C34" s="136" t="s">
        <v>17</v>
      </c>
      <c r="D34" s="55">
        <v>6</v>
      </c>
      <c r="E34" s="50">
        <v>0</v>
      </c>
      <c r="F34" s="38">
        <v>0</v>
      </c>
      <c r="G34" s="38">
        <v>4</v>
      </c>
      <c r="H34" s="38">
        <v>1</v>
      </c>
      <c r="I34" s="38">
        <v>1</v>
      </c>
    </row>
    <row r="35" spans="2:9" ht="15.75" customHeight="1" x14ac:dyDescent="0.15">
      <c r="B35" s="128"/>
      <c r="C35" s="132"/>
      <c r="D35" s="52">
        <v>100</v>
      </c>
      <c r="E35" s="47">
        <v>0</v>
      </c>
      <c r="F35" s="39">
        <v>0</v>
      </c>
      <c r="G35" s="39">
        <v>66.7</v>
      </c>
      <c r="H35" s="39">
        <v>16.7</v>
      </c>
      <c r="I35" s="39">
        <v>16.7</v>
      </c>
    </row>
    <row r="36" spans="2:9" ht="15.75" customHeight="1" x14ac:dyDescent="0.15">
      <c r="B36" s="126" t="s">
        <v>478</v>
      </c>
      <c r="C36" s="129" t="s">
        <v>18</v>
      </c>
      <c r="D36" s="51">
        <v>229</v>
      </c>
      <c r="E36" s="48">
        <v>21</v>
      </c>
      <c r="F36" s="40">
        <v>11</v>
      </c>
      <c r="G36" s="40">
        <v>153</v>
      </c>
      <c r="H36" s="40">
        <v>9</v>
      </c>
      <c r="I36" s="40">
        <v>35</v>
      </c>
    </row>
    <row r="37" spans="2:9" ht="15.75" customHeight="1" x14ac:dyDescent="0.15">
      <c r="B37" s="127"/>
      <c r="C37" s="130"/>
      <c r="D37" s="53">
        <v>100</v>
      </c>
      <c r="E37" s="49">
        <v>9.1999999999999993</v>
      </c>
      <c r="F37" s="35">
        <v>4.8</v>
      </c>
      <c r="G37" s="35">
        <v>66.8</v>
      </c>
      <c r="H37" s="35">
        <v>3.9</v>
      </c>
      <c r="I37" s="35">
        <v>15.3</v>
      </c>
    </row>
    <row r="38" spans="2:9" ht="15.75" customHeight="1" x14ac:dyDescent="0.15">
      <c r="B38" s="127"/>
      <c r="C38" s="131" t="s">
        <v>19</v>
      </c>
      <c r="D38" s="54">
        <v>318</v>
      </c>
      <c r="E38" s="46">
        <v>34</v>
      </c>
      <c r="F38" s="28">
        <v>19</v>
      </c>
      <c r="G38" s="28">
        <v>202</v>
      </c>
      <c r="H38" s="28">
        <v>14</v>
      </c>
      <c r="I38" s="28">
        <v>49</v>
      </c>
    </row>
    <row r="39" spans="2:9" ht="15.75" customHeight="1" x14ac:dyDescent="0.15">
      <c r="B39" s="127"/>
      <c r="C39" s="130"/>
      <c r="D39" s="53">
        <v>100</v>
      </c>
      <c r="E39" s="49">
        <v>10.7</v>
      </c>
      <c r="F39" s="35">
        <v>6</v>
      </c>
      <c r="G39" s="35">
        <v>63.5</v>
      </c>
      <c r="H39" s="35">
        <v>4.4000000000000004</v>
      </c>
      <c r="I39" s="35">
        <v>15.4</v>
      </c>
    </row>
    <row r="40" spans="2:9" ht="15.75" customHeight="1" x14ac:dyDescent="0.15">
      <c r="B40" s="127"/>
      <c r="C40" s="131" t="s">
        <v>20</v>
      </c>
      <c r="D40" s="54">
        <v>557</v>
      </c>
      <c r="E40" s="46">
        <v>47</v>
      </c>
      <c r="F40" s="28">
        <v>40</v>
      </c>
      <c r="G40" s="28">
        <v>378</v>
      </c>
      <c r="H40" s="28">
        <v>18</v>
      </c>
      <c r="I40" s="28">
        <v>74</v>
      </c>
    </row>
    <row r="41" spans="2:9" ht="15.75" customHeight="1" x14ac:dyDescent="0.15">
      <c r="B41" s="127"/>
      <c r="C41" s="130"/>
      <c r="D41" s="53">
        <v>100</v>
      </c>
      <c r="E41" s="49">
        <v>8.4</v>
      </c>
      <c r="F41" s="35">
        <v>7.2</v>
      </c>
      <c r="G41" s="35">
        <v>67.900000000000006</v>
      </c>
      <c r="H41" s="35">
        <v>3.2</v>
      </c>
      <c r="I41" s="35">
        <v>13.3</v>
      </c>
    </row>
    <row r="42" spans="2:9" ht="15.75" customHeight="1" x14ac:dyDescent="0.15">
      <c r="B42" s="127"/>
      <c r="C42" s="131" t="s">
        <v>21</v>
      </c>
      <c r="D42" s="54">
        <v>489</v>
      </c>
      <c r="E42" s="46">
        <v>38</v>
      </c>
      <c r="F42" s="28">
        <v>36</v>
      </c>
      <c r="G42" s="28">
        <v>347</v>
      </c>
      <c r="H42" s="28">
        <v>12</v>
      </c>
      <c r="I42" s="28">
        <v>56</v>
      </c>
    </row>
    <row r="43" spans="2:9" ht="15.75" customHeight="1" x14ac:dyDescent="0.15">
      <c r="B43" s="127"/>
      <c r="C43" s="130"/>
      <c r="D43" s="53">
        <v>100</v>
      </c>
      <c r="E43" s="49">
        <v>7.8</v>
      </c>
      <c r="F43" s="35">
        <v>7.4</v>
      </c>
      <c r="G43" s="35">
        <v>71</v>
      </c>
      <c r="H43" s="35">
        <v>2.5</v>
      </c>
      <c r="I43" s="35">
        <v>11.5</v>
      </c>
    </row>
    <row r="44" spans="2:9" ht="15.75" customHeight="1" x14ac:dyDescent="0.15">
      <c r="B44" s="127"/>
      <c r="C44" s="136" t="s">
        <v>22</v>
      </c>
      <c r="D44" s="55">
        <v>333</v>
      </c>
      <c r="E44" s="50">
        <v>30</v>
      </c>
      <c r="F44" s="38">
        <v>35</v>
      </c>
      <c r="G44" s="38">
        <v>222</v>
      </c>
      <c r="H44" s="38">
        <v>10</v>
      </c>
      <c r="I44" s="38">
        <v>36</v>
      </c>
    </row>
    <row r="45" spans="2:9" ht="15.75" customHeight="1" x14ac:dyDescent="0.15">
      <c r="B45" s="127"/>
      <c r="C45" s="130"/>
      <c r="D45" s="53">
        <v>100</v>
      </c>
      <c r="E45" s="49">
        <v>9</v>
      </c>
      <c r="F45" s="35">
        <v>10.5</v>
      </c>
      <c r="G45" s="35">
        <v>66.7</v>
      </c>
      <c r="H45" s="35">
        <v>3</v>
      </c>
      <c r="I45" s="35">
        <v>10.8</v>
      </c>
    </row>
    <row r="46" spans="2:9" ht="15.75" customHeight="1" x14ac:dyDescent="0.15">
      <c r="B46" s="127"/>
      <c r="C46" s="131" t="s">
        <v>23</v>
      </c>
      <c r="D46" s="54">
        <v>165</v>
      </c>
      <c r="E46" s="46">
        <v>11</v>
      </c>
      <c r="F46" s="28">
        <v>16</v>
      </c>
      <c r="G46" s="28">
        <v>121</v>
      </c>
      <c r="H46" s="28">
        <v>2</v>
      </c>
      <c r="I46" s="28">
        <v>15</v>
      </c>
    </row>
    <row r="47" spans="2:9" ht="15.75" customHeight="1" x14ac:dyDescent="0.15">
      <c r="B47" s="127"/>
      <c r="C47" s="130"/>
      <c r="D47" s="53">
        <v>100</v>
      </c>
      <c r="E47" s="49">
        <v>6.7</v>
      </c>
      <c r="F47" s="35">
        <v>9.6999999999999993</v>
      </c>
      <c r="G47" s="35">
        <v>73.3</v>
      </c>
      <c r="H47" s="35">
        <v>1.2</v>
      </c>
      <c r="I47" s="35">
        <v>9.1</v>
      </c>
    </row>
    <row r="48" spans="2:9" ht="15.75" customHeight="1" x14ac:dyDescent="0.15">
      <c r="B48" s="127"/>
      <c r="C48" s="131" t="s">
        <v>24</v>
      </c>
      <c r="D48" s="54">
        <v>98</v>
      </c>
      <c r="E48" s="46">
        <v>6</v>
      </c>
      <c r="F48" s="28">
        <v>3</v>
      </c>
      <c r="G48" s="28">
        <v>75</v>
      </c>
      <c r="H48" s="28">
        <v>2</v>
      </c>
      <c r="I48" s="28">
        <v>12</v>
      </c>
    </row>
    <row r="49" spans="2:9" ht="15.75" customHeight="1" x14ac:dyDescent="0.15">
      <c r="B49" s="128"/>
      <c r="C49" s="132"/>
      <c r="D49" s="52">
        <v>100</v>
      </c>
      <c r="E49" s="47">
        <v>6.1</v>
      </c>
      <c r="F49" s="39">
        <v>3.1</v>
      </c>
      <c r="G49" s="39">
        <v>76.5</v>
      </c>
      <c r="H49" s="39">
        <v>2</v>
      </c>
      <c r="I49" s="39">
        <v>12.2</v>
      </c>
    </row>
  </sheetData>
  <mergeCells count="25">
    <mergeCell ref="B36:B49"/>
    <mergeCell ref="C36:C37"/>
    <mergeCell ref="C38:C39"/>
    <mergeCell ref="C40:C41"/>
    <mergeCell ref="C42:C43"/>
    <mergeCell ref="C44:C45"/>
    <mergeCell ref="C46:C47"/>
    <mergeCell ref="C48:C49"/>
    <mergeCell ref="B18:B35"/>
    <mergeCell ref="C18:C19"/>
    <mergeCell ref="C20:C21"/>
    <mergeCell ref="C22:C23"/>
    <mergeCell ref="C24:C25"/>
    <mergeCell ref="C26:C27"/>
    <mergeCell ref="C28:C29"/>
    <mergeCell ref="C30:C31"/>
    <mergeCell ref="C32:C33"/>
    <mergeCell ref="C34:C35"/>
    <mergeCell ref="B8:C9"/>
    <mergeCell ref="B10:B13"/>
    <mergeCell ref="C10:C11"/>
    <mergeCell ref="C12:C13"/>
    <mergeCell ref="B14:B17"/>
    <mergeCell ref="C14:C15"/>
    <mergeCell ref="C16:C17"/>
  </mergeCells>
  <phoneticPr fontId="2"/>
  <conditionalFormatting sqref="E9:I9">
    <cfRule type="top10" dxfId="1843" priority="533" rank="1"/>
  </conditionalFormatting>
  <conditionalFormatting sqref="E11:I11">
    <cfRule type="top10" dxfId="1842" priority="534" rank="1"/>
  </conditionalFormatting>
  <conditionalFormatting sqref="E13:I13">
    <cfRule type="top10" dxfId="1841" priority="535" rank="1"/>
  </conditionalFormatting>
  <conditionalFormatting sqref="E15:I15">
    <cfRule type="top10" dxfId="1840" priority="536" rank="1"/>
  </conditionalFormatting>
  <conditionalFormatting sqref="E17:I17">
    <cfRule type="top10" dxfId="1839" priority="537" rank="1"/>
  </conditionalFormatting>
  <conditionalFormatting sqref="E19:I19">
    <cfRule type="top10" dxfId="1838" priority="538" rank="1"/>
  </conditionalFormatting>
  <conditionalFormatting sqref="E25:I25">
    <cfRule type="top10" dxfId="1837" priority="539" rank="1"/>
  </conditionalFormatting>
  <conditionalFormatting sqref="E31:I31">
    <cfRule type="top10" dxfId="1836" priority="540" rank="1"/>
  </conditionalFormatting>
  <conditionalFormatting sqref="E33:I33">
    <cfRule type="top10" dxfId="1835" priority="541" rank="1"/>
  </conditionalFormatting>
  <conditionalFormatting sqref="E35:I35">
    <cfRule type="top10" dxfId="1834" priority="542" rank="1"/>
  </conditionalFormatting>
  <conditionalFormatting sqref="E37:I37">
    <cfRule type="top10" dxfId="1833" priority="543" rank="1"/>
  </conditionalFormatting>
  <conditionalFormatting sqref="E39:I39">
    <cfRule type="top10" dxfId="1832" priority="544" rank="1"/>
  </conditionalFormatting>
  <conditionalFormatting sqref="E41:I41">
    <cfRule type="top10" dxfId="1831" priority="545" rank="1"/>
  </conditionalFormatting>
  <conditionalFormatting sqref="E43:I43">
    <cfRule type="top10" dxfId="1830" priority="546" rank="1"/>
  </conditionalFormatting>
  <conditionalFormatting sqref="E45:I45">
    <cfRule type="top10" dxfId="1829" priority="547" rank="1"/>
  </conditionalFormatting>
  <conditionalFormatting sqref="E47:I47">
    <cfRule type="top10" dxfId="1828" priority="548" rank="1"/>
  </conditionalFormatting>
  <conditionalFormatting sqref="E49:I49">
    <cfRule type="top10" dxfId="1827" priority="549" rank="1"/>
  </conditionalFormatting>
  <conditionalFormatting sqref="E27:I27">
    <cfRule type="top10" dxfId="1826" priority="552" rank="1"/>
  </conditionalFormatting>
  <conditionalFormatting sqref="E29:I29">
    <cfRule type="top10" dxfId="1825" priority="553" rank="1"/>
  </conditionalFormatting>
  <pageMargins left="0.7" right="0.7" top="0.75" bottom="0.75" header="0.3" footer="0.3"/>
  <pageSetup paperSize="9" scale="61"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24" ht="15.75" customHeight="1" x14ac:dyDescent="0.15">
      <c r="B2" s="1" t="s">
        <v>49</v>
      </c>
    </row>
    <row r="3" spans="2:24" ht="15.75" customHeight="1" x14ac:dyDescent="0.15">
      <c r="B3" s="1" t="s">
        <v>50</v>
      </c>
    </row>
    <row r="4" spans="2:24" ht="15.75" customHeight="1" x14ac:dyDescent="0.15">
      <c r="B4" s="3" t="s">
        <v>389</v>
      </c>
      <c r="C4" s="3"/>
      <c r="D4" s="3"/>
      <c r="E4" s="3"/>
      <c r="F4" s="3"/>
      <c r="G4" s="3"/>
      <c r="H4" s="3"/>
      <c r="I4" s="3"/>
      <c r="J4" s="3"/>
      <c r="K4" s="3"/>
      <c r="L4" s="3"/>
      <c r="M4" s="3"/>
      <c r="N4" s="3"/>
      <c r="O4" s="3"/>
      <c r="P4" s="3"/>
      <c r="Q4" s="3"/>
      <c r="R4" s="3"/>
      <c r="S4" s="3"/>
      <c r="T4" s="3"/>
      <c r="U4" s="3"/>
      <c r="V4" s="3"/>
      <c r="W4" s="3"/>
      <c r="X4" s="3"/>
    </row>
    <row r="5" spans="2:24" ht="15.75" customHeight="1" x14ac:dyDescent="0.15">
      <c r="B5" s="3" t="s">
        <v>381</v>
      </c>
      <c r="C5" s="3"/>
      <c r="D5" s="3"/>
      <c r="E5" s="3"/>
      <c r="F5" s="3"/>
      <c r="G5" s="3"/>
      <c r="H5" s="3"/>
      <c r="I5" s="3"/>
      <c r="J5" s="3"/>
      <c r="K5" s="3"/>
      <c r="L5" s="3"/>
      <c r="M5" s="3"/>
      <c r="N5" s="3"/>
      <c r="O5" s="3"/>
      <c r="P5" s="3"/>
      <c r="Q5" s="3"/>
      <c r="R5" s="3"/>
      <c r="S5" s="3"/>
      <c r="T5" s="3"/>
      <c r="U5" s="3"/>
      <c r="V5" s="3"/>
      <c r="W5" s="3"/>
      <c r="X5" s="3"/>
    </row>
    <row r="6" spans="2:24" ht="4.5" customHeight="1" x14ac:dyDescent="0.15">
      <c r="B6" s="12"/>
      <c r="C6" s="14"/>
      <c r="D6" s="15"/>
      <c r="E6" s="6"/>
      <c r="F6" s="13"/>
      <c r="G6" s="13"/>
      <c r="H6" s="13"/>
      <c r="I6" s="13"/>
      <c r="J6" s="13"/>
      <c r="K6" s="13"/>
      <c r="L6" s="13"/>
      <c r="M6" s="13"/>
      <c r="N6" s="13"/>
      <c r="O6" s="13"/>
      <c r="P6" s="3"/>
      <c r="Q6" s="3"/>
      <c r="R6" s="3"/>
      <c r="S6" s="3"/>
      <c r="T6" s="3"/>
      <c r="U6" s="3"/>
      <c r="V6" s="3"/>
      <c r="W6" s="3"/>
      <c r="X6" s="3"/>
    </row>
    <row r="7" spans="2:24" s="2" customFormat="1" ht="118.5" customHeight="1" thickBot="1" x14ac:dyDescent="0.2">
      <c r="B7" s="9"/>
      <c r="C7" s="5" t="s">
        <v>48</v>
      </c>
      <c r="D7" s="19" t="s">
        <v>52</v>
      </c>
      <c r="E7" s="22" t="s">
        <v>167</v>
      </c>
      <c r="F7" s="23" t="s">
        <v>196</v>
      </c>
      <c r="G7" s="23" t="s">
        <v>197</v>
      </c>
      <c r="H7" s="23" t="s">
        <v>198</v>
      </c>
      <c r="I7" s="23" t="s">
        <v>199</v>
      </c>
      <c r="J7" s="23" t="s">
        <v>200</v>
      </c>
      <c r="K7" s="23" t="s">
        <v>201</v>
      </c>
      <c r="L7" s="23" t="s">
        <v>202</v>
      </c>
      <c r="M7" s="23" t="s">
        <v>203</v>
      </c>
      <c r="N7" s="23" t="s">
        <v>1271</v>
      </c>
      <c r="O7" s="23" t="s">
        <v>53</v>
      </c>
      <c r="P7" s="4"/>
      <c r="Q7" s="4"/>
      <c r="R7" s="4"/>
      <c r="S7" s="4"/>
      <c r="T7" s="4"/>
      <c r="U7" s="4"/>
      <c r="V7" s="4"/>
      <c r="W7" s="4"/>
      <c r="X7" s="4"/>
    </row>
    <row r="8" spans="2:24" ht="15.75" customHeight="1" thickTop="1" x14ac:dyDescent="0.15">
      <c r="B8" s="108" t="s">
        <v>54</v>
      </c>
      <c r="C8" s="109"/>
      <c r="D8" s="16">
        <v>349</v>
      </c>
      <c r="E8" s="7">
        <v>54</v>
      </c>
      <c r="F8" s="10">
        <v>16</v>
      </c>
      <c r="G8" s="10">
        <v>250</v>
      </c>
      <c r="H8" s="10">
        <v>62</v>
      </c>
      <c r="I8" s="10">
        <v>70</v>
      </c>
      <c r="J8" s="10">
        <v>53</v>
      </c>
      <c r="K8" s="10">
        <v>54</v>
      </c>
      <c r="L8" s="10">
        <v>34</v>
      </c>
      <c r="M8" s="10">
        <v>83</v>
      </c>
      <c r="N8" s="10">
        <v>24</v>
      </c>
      <c r="O8" s="10">
        <v>15</v>
      </c>
      <c r="P8" s="3"/>
      <c r="Q8" s="3"/>
      <c r="R8" s="3"/>
      <c r="S8" s="3"/>
      <c r="T8" s="3"/>
      <c r="U8" s="3"/>
      <c r="V8" s="3"/>
      <c r="W8" s="3"/>
      <c r="X8" s="3"/>
    </row>
    <row r="9" spans="2:24" ht="15.75" customHeight="1" x14ac:dyDescent="0.15">
      <c r="B9" s="110"/>
      <c r="C9" s="111"/>
      <c r="D9" s="18">
        <v>100</v>
      </c>
      <c r="E9" s="8">
        <v>15.5</v>
      </c>
      <c r="F9" s="11">
        <v>4.5999999999999996</v>
      </c>
      <c r="G9" s="11">
        <v>71.599999999999994</v>
      </c>
      <c r="H9" s="11">
        <v>17.8</v>
      </c>
      <c r="I9" s="11">
        <v>20.100000000000001</v>
      </c>
      <c r="J9" s="11">
        <v>15.2</v>
      </c>
      <c r="K9" s="11">
        <v>15.5</v>
      </c>
      <c r="L9" s="11">
        <v>9.6999999999999993</v>
      </c>
      <c r="M9" s="11">
        <v>23.8</v>
      </c>
      <c r="N9" s="11">
        <v>6.9</v>
      </c>
      <c r="O9" s="11">
        <v>4.3</v>
      </c>
      <c r="P9" s="3"/>
      <c r="Q9" s="3"/>
      <c r="R9" s="3"/>
      <c r="S9" s="3"/>
      <c r="T9" s="3"/>
      <c r="U9" s="3"/>
      <c r="V9" s="3"/>
      <c r="W9" s="3"/>
      <c r="X9" s="3"/>
    </row>
    <row r="10" spans="2:24" ht="15.75" customHeight="1" x14ac:dyDescent="0.15">
      <c r="B10" s="116" t="s">
        <v>46</v>
      </c>
      <c r="C10" s="115" t="s">
        <v>2</v>
      </c>
      <c r="D10" s="17">
        <v>100</v>
      </c>
      <c r="E10" s="7">
        <v>17</v>
      </c>
      <c r="F10" s="10">
        <v>11</v>
      </c>
      <c r="G10" s="10">
        <v>59</v>
      </c>
      <c r="H10" s="10">
        <v>12</v>
      </c>
      <c r="I10" s="10">
        <v>10</v>
      </c>
      <c r="J10" s="10">
        <v>15</v>
      </c>
      <c r="K10" s="10">
        <v>21</v>
      </c>
      <c r="L10" s="10">
        <v>9</v>
      </c>
      <c r="M10" s="10">
        <v>16</v>
      </c>
      <c r="N10" s="10">
        <v>7</v>
      </c>
      <c r="O10" s="10">
        <v>6</v>
      </c>
      <c r="P10" s="3"/>
      <c r="Q10" s="3"/>
      <c r="R10" s="3"/>
      <c r="S10" s="3"/>
      <c r="T10" s="3"/>
      <c r="U10" s="3"/>
      <c r="V10" s="3"/>
      <c r="W10" s="3"/>
      <c r="X10" s="3"/>
    </row>
    <row r="11" spans="2:24" ht="15.75" customHeight="1" x14ac:dyDescent="0.15">
      <c r="B11" s="116"/>
      <c r="C11" s="114" t="s">
        <v>0</v>
      </c>
      <c r="D11" s="33">
        <v>100</v>
      </c>
      <c r="E11" s="34">
        <v>17</v>
      </c>
      <c r="F11" s="35">
        <v>11</v>
      </c>
      <c r="G11" s="35">
        <v>59</v>
      </c>
      <c r="H11" s="35">
        <v>12</v>
      </c>
      <c r="I11" s="35">
        <v>10</v>
      </c>
      <c r="J11" s="35">
        <v>15</v>
      </c>
      <c r="K11" s="35">
        <v>21</v>
      </c>
      <c r="L11" s="35">
        <v>9</v>
      </c>
      <c r="M11" s="35">
        <v>16</v>
      </c>
      <c r="N11" s="35">
        <v>7</v>
      </c>
      <c r="O11" s="35">
        <v>6</v>
      </c>
      <c r="P11" s="3"/>
      <c r="Q11" s="3"/>
      <c r="R11" s="3"/>
      <c r="S11" s="3"/>
      <c r="T11" s="3"/>
      <c r="U11" s="3"/>
      <c r="V11" s="3"/>
      <c r="W11" s="3"/>
      <c r="X11" s="3"/>
    </row>
    <row r="12" spans="2:24" ht="15.75" customHeight="1" x14ac:dyDescent="0.15">
      <c r="B12" s="116"/>
      <c r="C12" s="112" t="s">
        <v>3</v>
      </c>
      <c r="D12" s="16">
        <v>245</v>
      </c>
      <c r="E12" s="27">
        <v>36</v>
      </c>
      <c r="F12" s="28">
        <v>5</v>
      </c>
      <c r="G12" s="28">
        <v>188</v>
      </c>
      <c r="H12" s="28">
        <v>50</v>
      </c>
      <c r="I12" s="28">
        <v>59</v>
      </c>
      <c r="J12" s="28">
        <v>38</v>
      </c>
      <c r="K12" s="28">
        <v>33</v>
      </c>
      <c r="L12" s="28">
        <v>25</v>
      </c>
      <c r="M12" s="28">
        <v>66</v>
      </c>
      <c r="N12" s="28">
        <v>17</v>
      </c>
      <c r="O12" s="28">
        <v>9</v>
      </c>
      <c r="P12" s="3"/>
      <c r="Q12" s="3"/>
      <c r="R12" s="3"/>
      <c r="S12" s="3"/>
      <c r="T12" s="3"/>
      <c r="U12" s="3"/>
      <c r="V12" s="3"/>
      <c r="W12" s="3"/>
      <c r="X12" s="3"/>
    </row>
    <row r="13" spans="2:24" ht="15.75" customHeight="1" x14ac:dyDescent="0.15">
      <c r="B13" s="116"/>
      <c r="C13" s="113" t="s">
        <v>0</v>
      </c>
      <c r="D13" s="18">
        <v>100</v>
      </c>
      <c r="E13" s="8">
        <v>14.7</v>
      </c>
      <c r="F13" s="11">
        <v>2</v>
      </c>
      <c r="G13" s="11">
        <v>76.7</v>
      </c>
      <c r="H13" s="11">
        <v>20.399999999999999</v>
      </c>
      <c r="I13" s="11">
        <v>24.1</v>
      </c>
      <c r="J13" s="11">
        <v>15.5</v>
      </c>
      <c r="K13" s="11">
        <v>13.5</v>
      </c>
      <c r="L13" s="11">
        <v>10.199999999999999</v>
      </c>
      <c r="M13" s="11">
        <v>26.9</v>
      </c>
      <c r="N13" s="11">
        <v>6.9</v>
      </c>
      <c r="O13" s="11">
        <v>3.7</v>
      </c>
      <c r="P13" s="3"/>
      <c r="Q13" s="3"/>
      <c r="R13" s="3"/>
      <c r="S13" s="3"/>
      <c r="T13" s="3"/>
      <c r="U13" s="3"/>
      <c r="V13" s="3"/>
      <c r="W13" s="3"/>
      <c r="X13" s="3"/>
    </row>
    <row r="14" spans="2:24" ht="15.75" customHeight="1" x14ac:dyDescent="0.15">
      <c r="B14" s="117" t="s">
        <v>47</v>
      </c>
      <c r="C14" s="112" t="s">
        <v>5</v>
      </c>
      <c r="D14" s="17">
        <v>25</v>
      </c>
      <c r="E14" s="7">
        <v>7</v>
      </c>
      <c r="F14" s="10">
        <v>5</v>
      </c>
      <c r="G14" s="10">
        <v>10</v>
      </c>
      <c r="H14" s="10">
        <v>2</v>
      </c>
      <c r="I14" s="10">
        <v>0</v>
      </c>
      <c r="J14" s="10">
        <v>2</v>
      </c>
      <c r="K14" s="10">
        <v>7</v>
      </c>
      <c r="L14" s="10">
        <v>3</v>
      </c>
      <c r="M14" s="10">
        <v>2</v>
      </c>
      <c r="N14" s="10">
        <v>1</v>
      </c>
      <c r="O14" s="10">
        <v>1</v>
      </c>
      <c r="P14" s="3"/>
      <c r="Q14" s="3"/>
      <c r="R14" s="3"/>
      <c r="S14" s="3"/>
      <c r="T14" s="3"/>
      <c r="U14" s="3"/>
      <c r="V14" s="3"/>
      <c r="W14" s="3"/>
      <c r="X14" s="3"/>
    </row>
    <row r="15" spans="2:24" ht="15.75" customHeight="1" x14ac:dyDescent="0.15">
      <c r="B15" s="116"/>
      <c r="C15" s="114" t="s">
        <v>0</v>
      </c>
      <c r="D15" s="33">
        <v>100</v>
      </c>
      <c r="E15" s="34">
        <v>28</v>
      </c>
      <c r="F15" s="35">
        <v>20</v>
      </c>
      <c r="G15" s="35">
        <v>40</v>
      </c>
      <c r="H15" s="35">
        <v>8</v>
      </c>
      <c r="I15" s="35">
        <v>0</v>
      </c>
      <c r="J15" s="35">
        <v>8</v>
      </c>
      <c r="K15" s="35">
        <v>28</v>
      </c>
      <c r="L15" s="35">
        <v>12</v>
      </c>
      <c r="M15" s="35">
        <v>8</v>
      </c>
      <c r="N15" s="35">
        <v>4</v>
      </c>
      <c r="O15" s="35">
        <v>4</v>
      </c>
      <c r="P15" s="3"/>
      <c r="Q15" s="3"/>
      <c r="R15" s="3"/>
      <c r="S15" s="3"/>
      <c r="T15" s="3"/>
      <c r="U15" s="3"/>
      <c r="V15" s="3"/>
      <c r="W15" s="3"/>
      <c r="X15" s="3"/>
    </row>
    <row r="16" spans="2:24" ht="15.75" customHeight="1" x14ac:dyDescent="0.15">
      <c r="B16" s="116"/>
      <c r="C16" s="112" t="s">
        <v>6</v>
      </c>
      <c r="D16" s="16">
        <v>21</v>
      </c>
      <c r="E16" s="27">
        <v>8</v>
      </c>
      <c r="F16" s="28">
        <v>1</v>
      </c>
      <c r="G16" s="28">
        <v>10</v>
      </c>
      <c r="H16" s="28">
        <v>2</v>
      </c>
      <c r="I16" s="28">
        <v>5</v>
      </c>
      <c r="J16" s="28">
        <v>4</v>
      </c>
      <c r="K16" s="28">
        <v>2</v>
      </c>
      <c r="L16" s="28">
        <v>2</v>
      </c>
      <c r="M16" s="28">
        <v>4</v>
      </c>
      <c r="N16" s="28">
        <v>4</v>
      </c>
      <c r="O16" s="28">
        <v>0</v>
      </c>
      <c r="P16" s="3"/>
      <c r="Q16" s="3"/>
      <c r="R16" s="3"/>
      <c r="S16" s="3"/>
      <c r="T16" s="3"/>
      <c r="U16" s="3"/>
      <c r="V16" s="3"/>
      <c r="W16" s="3"/>
      <c r="X16" s="3"/>
    </row>
    <row r="17" spans="2:24" ht="15.75" customHeight="1" x14ac:dyDescent="0.15">
      <c r="B17" s="116"/>
      <c r="C17" s="114" t="s">
        <v>0</v>
      </c>
      <c r="D17" s="33">
        <v>100</v>
      </c>
      <c r="E17" s="34">
        <v>38.1</v>
      </c>
      <c r="F17" s="35">
        <v>4.8</v>
      </c>
      <c r="G17" s="35">
        <v>47.6</v>
      </c>
      <c r="H17" s="35">
        <v>9.5</v>
      </c>
      <c r="I17" s="35">
        <v>23.8</v>
      </c>
      <c r="J17" s="35">
        <v>19</v>
      </c>
      <c r="K17" s="35">
        <v>9.5</v>
      </c>
      <c r="L17" s="35">
        <v>9.5</v>
      </c>
      <c r="M17" s="35">
        <v>19</v>
      </c>
      <c r="N17" s="35">
        <v>19</v>
      </c>
      <c r="O17" s="35">
        <v>0</v>
      </c>
      <c r="P17" s="3"/>
      <c r="Q17" s="3"/>
      <c r="R17" s="3"/>
      <c r="S17" s="3"/>
      <c r="T17" s="3"/>
      <c r="U17" s="3"/>
      <c r="V17" s="3"/>
      <c r="W17" s="3"/>
      <c r="X17" s="3"/>
    </row>
    <row r="18" spans="2:24" ht="15.75" customHeight="1" x14ac:dyDescent="0.15">
      <c r="B18" s="116"/>
      <c r="C18" s="112" t="s">
        <v>7</v>
      </c>
      <c r="D18" s="16">
        <v>64</v>
      </c>
      <c r="E18" s="27">
        <v>12</v>
      </c>
      <c r="F18" s="28">
        <v>3</v>
      </c>
      <c r="G18" s="28">
        <v>41</v>
      </c>
      <c r="H18" s="28">
        <v>14</v>
      </c>
      <c r="I18" s="28">
        <v>7</v>
      </c>
      <c r="J18" s="28">
        <v>10</v>
      </c>
      <c r="K18" s="28">
        <v>10</v>
      </c>
      <c r="L18" s="28">
        <v>12</v>
      </c>
      <c r="M18" s="28">
        <v>14</v>
      </c>
      <c r="N18" s="28">
        <v>6</v>
      </c>
      <c r="O18" s="28">
        <v>2</v>
      </c>
      <c r="P18" s="3"/>
      <c r="Q18" s="3"/>
      <c r="R18" s="3"/>
      <c r="S18" s="3"/>
      <c r="T18" s="3"/>
      <c r="U18" s="3"/>
      <c r="V18" s="3"/>
      <c r="W18" s="3"/>
      <c r="X18" s="3"/>
    </row>
    <row r="19" spans="2:24" ht="15.75" customHeight="1" x14ac:dyDescent="0.15">
      <c r="B19" s="116"/>
      <c r="C19" s="114" t="s">
        <v>0</v>
      </c>
      <c r="D19" s="33">
        <v>100</v>
      </c>
      <c r="E19" s="34">
        <v>18.8</v>
      </c>
      <c r="F19" s="35">
        <v>4.7</v>
      </c>
      <c r="G19" s="35">
        <v>64.099999999999994</v>
      </c>
      <c r="H19" s="35">
        <v>21.9</v>
      </c>
      <c r="I19" s="35">
        <v>10.9</v>
      </c>
      <c r="J19" s="35">
        <v>15.6</v>
      </c>
      <c r="K19" s="35">
        <v>15.6</v>
      </c>
      <c r="L19" s="35">
        <v>18.8</v>
      </c>
      <c r="M19" s="35">
        <v>21.9</v>
      </c>
      <c r="N19" s="35">
        <v>9.4</v>
      </c>
      <c r="O19" s="35">
        <v>3.1</v>
      </c>
      <c r="P19" s="3"/>
      <c r="Q19" s="3"/>
      <c r="R19" s="3"/>
      <c r="S19" s="3"/>
      <c r="T19" s="3"/>
      <c r="U19" s="3"/>
      <c r="V19" s="3"/>
      <c r="W19" s="3"/>
      <c r="X19" s="3"/>
    </row>
    <row r="20" spans="2:24" ht="15.75" customHeight="1" x14ac:dyDescent="0.15">
      <c r="B20" s="116"/>
      <c r="C20" s="112" t="s">
        <v>8</v>
      </c>
      <c r="D20" s="16">
        <v>86</v>
      </c>
      <c r="E20" s="27">
        <v>12</v>
      </c>
      <c r="F20" s="28">
        <v>2</v>
      </c>
      <c r="G20" s="28">
        <v>67</v>
      </c>
      <c r="H20" s="28">
        <v>16</v>
      </c>
      <c r="I20" s="28">
        <v>12</v>
      </c>
      <c r="J20" s="28">
        <v>9</v>
      </c>
      <c r="K20" s="28">
        <v>13</v>
      </c>
      <c r="L20" s="28">
        <v>10</v>
      </c>
      <c r="M20" s="28">
        <v>25</v>
      </c>
      <c r="N20" s="28">
        <v>5</v>
      </c>
      <c r="O20" s="28">
        <v>4</v>
      </c>
      <c r="P20" s="3"/>
      <c r="Q20" s="3"/>
      <c r="R20" s="3"/>
      <c r="S20" s="3"/>
      <c r="T20" s="3"/>
      <c r="U20" s="3"/>
      <c r="V20" s="3"/>
      <c r="W20" s="3"/>
      <c r="X20" s="3"/>
    </row>
    <row r="21" spans="2:24" ht="15.75" customHeight="1" x14ac:dyDescent="0.15">
      <c r="B21" s="116"/>
      <c r="C21" s="114" t="s">
        <v>0</v>
      </c>
      <c r="D21" s="33">
        <v>100</v>
      </c>
      <c r="E21" s="34">
        <v>14</v>
      </c>
      <c r="F21" s="35">
        <v>2.2999999999999998</v>
      </c>
      <c r="G21" s="35">
        <v>77.900000000000006</v>
      </c>
      <c r="H21" s="35">
        <v>18.600000000000001</v>
      </c>
      <c r="I21" s="35">
        <v>14</v>
      </c>
      <c r="J21" s="35">
        <v>10.5</v>
      </c>
      <c r="K21" s="35">
        <v>15.1</v>
      </c>
      <c r="L21" s="35">
        <v>11.6</v>
      </c>
      <c r="M21" s="35">
        <v>29.1</v>
      </c>
      <c r="N21" s="35">
        <v>5.8</v>
      </c>
      <c r="O21" s="35">
        <v>4.7</v>
      </c>
      <c r="P21" s="3"/>
      <c r="Q21" s="3"/>
      <c r="R21" s="3"/>
      <c r="S21" s="3"/>
      <c r="T21" s="3"/>
      <c r="U21" s="3"/>
      <c r="V21" s="3"/>
      <c r="W21" s="3"/>
      <c r="X21" s="3"/>
    </row>
    <row r="22" spans="2:24" ht="15.75" customHeight="1" x14ac:dyDescent="0.15">
      <c r="B22" s="116"/>
      <c r="C22" s="112" t="s">
        <v>9</v>
      </c>
      <c r="D22" s="16">
        <v>148</v>
      </c>
      <c r="E22" s="27">
        <v>14</v>
      </c>
      <c r="F22" s="28">
        <v>5</v>
      </c>
      <c r="G22" s="28">
        <v>118</v>
      </c>
      <c r="H22" s="28">
        <v>28</v>
      </c>
      <c r="I22" s="28">
        <v>45</v>
      </c>
      <c r="J22" s="28">
        <v>28</v>
      </c>
      <c r="K22" s="28">
        <v>22</v>
      </c>
      <c r="L22" s="28">
        <v>7</v>
      </c>
      <c r="M22" s="28">
        <v>37</v>
      </c>
      <c r="N22" s="28">
        <v>8</v>
      </c>
      <c r="O22" s="28">
        <v>8</v>
      </c>
      <c r="P22" s="3"/>
      <c r="Q22" s="3"/>
      <c r="R22" s="3"/>
      <c r="S22" s="3"/>
      <c r="T22" s="3"/>
      <c r="U22" s="3"/>
      <c r="V22" s="3"/>
      <c r="W22" s="3"/>
      <c r="X22" s="3"/>
    </row>
    <row r="23" spans="2:24" ht="15.75" customHeight="1" x14ac:dyDescent="0.15">
      <c r="B23" s="118"/>
      <c r="C23" s="113" t="s">
        <v>0</v>
      </c>
      <c r="D23" s="18">
        <v>100</v>
      </c>
      <c r="E23" s="8">
        <v>9.5</v>
      </c>
      <c r="F23" s="11">
        <v>3.4</v>
      </c>
      <c r="G23" s="11">
        <v>79.7</v>
      </c>
      <c r="H23" s="11">
        <v>18.899999999999999</v>
      </c>
      <c r="I23" s="11">
        <v>30.4</v>
      </c>
      <c r="J23" s="11">
        <v>18.899999999999999</v>
      </c>
      <c r="K23" s="11">
        <v>14.9</v>
      </c>
      <c r="L23" s="11">
        <v>4.7</v>
      </c>
      <c r="M23" s="11">
        <v>25</v>
      </c>
      <c r="N23" s="11">
        <v>5.4</v>
      </c>
      <c r="O23" s="11">
        <v>5.4</v>
      </c>
      <c r="P23" s="3"/>
      <c r="Q23" s="3"/>
      <c r="R23" s="3"/>
      <c r="S23" s="3"/>
      <c r="T23" s="3"/>
      <c r="U23" s="3"/>
      <c r="V23" s="3"/>
      <c r="W23" s="3"/>
      <c r="X23" s="3"/>
    </row>
    <row r="24" spans="2:24" ht="15.75" customHeight="1" x14ac:dyDescent="0.15">
      <c r="B24" s="3"/>
      <c r="C24" s="3"/>
      <c r="D24" s="3"/>
      <c r="E24" s="3"/>
      <c r="F24" s="3"/>
      <c r="G24" s="3"/>
      <c r="H24" s="3"/>
      <c r="I24" s="3"/>
      <c r="J24" s="3"/>
      <c r="K24" s="3"/>
      <c r="L24" s="3"/>
      <c r="M24" s="3"/>
      <c r="N24" s="3"/>
      <c r="O24" s="3"/>
      <c r="P24" s="3"/>
      <c r="Q24" s="3"/>
      <c r="R24" s="3"/>
      <c r="S24" s="3"/>
      <c r="T24" s="3"/>
      <c r="U24" s="3"/>
      <c r="V24" s="3"/>
      <c r="W24" s="3"/>
      <c r="X24" s="3"/>
    </row>
    <row r="25" spans="2:24" ht="15.75" customHeight="1" x14ac:dyDescent="0.15">
      <c r="B25" s="3"/>
      <c r="C25" s="3"/>
      <c r="D25" s="3"/>
      <c r="E25" s="3"/>
      <c r="F25" s="3"/>
      <c r="G25" s="3"/>
      <c r="H25" s="3"/>
      <c r="I25" s="3"/>
      <c r="J25" s="3"/>
      <c r="K25" s="3"/>
      <c r="L25" s="3"/>
      <c r="M25" s="3"/>
      <c r="N25" s="3"/>
      <c r="O25" s="3"/>
      <c r="P25" s="3"/>
      <c r="Q25" s="3"/>
      <c r="R25" s="3"/>
      <c r="S25" s="3"/>
      <c r="T25" s="3"/>
      <c r="U25" s="3"/>
      <c r="V25" s="3"/>
      <c r="W25" s="3"/>
      <c r="X25" s="3"/>
    </row>
    <row r="26" spans="2:24" ht="15.75" customHeight="1" x14ac:dyDescent="0.15">
      <c r="B26" s="3"/>
      <c r="C26" s="3"/>
      <c r="D26" s="3"/>
      <c r="E26" s="3"/>
      <c r="F26" s="3"/>
      <c r="G26" s="3"/>
      <c r="H26" s="3"/>
      <c r="I26" s="3"/>
      <c r="J26" s="3"/>
      <c r="K26" s="3"/>
      <c r="L26" s="3"/>
      <c r="M26" s="3"/>
      <c r="N26" s="3"/>
      <c r="O26" s="3"/>
      <c r="P26" s="3"/>
      <c r="Q26" s="3"/>
      <c r="R26" s="3"/>
      <c r="S26" s="3"/>
      <c r="T26" s="3"/>
      <c r="U26" s="3"/>
      <c r="V26" s="3"/>
      <c r="W26" s="3"/>
      <c r="X26" s="3"/>
    </row>
    <row r="27" spans="2:24" ht="15.75" customHeight="1" x14ac:dyDescent="0.15">
      <c r="B27" s="3"/>
      <c r="C27" s="3"/>
      <c r="D27" s="3"/>
      <c r="E27" s="3"/>
      <c r="F27" s="3"/>
      <c r="G27" s="3"/>
      <c r="H27" s="3"/>
      <c r="I27" s="3"/>
      <c r="J27" s="3"/>
      <c r="K27" s="3"/>
      <c r="L27" s="3"/>
      <c r="M27" s="3"/>
      <c r="N27" s="3"/>
      <c r="O27" s="3"/>
      <c r="P27" s="3"/>
      <c r="Q27" s="3"/>
      <c r="R27" s="3"/>
      <c r="S27" s="3"/>
      <c r="T27" s="3"/>
      <c r="U27" s="3"/>
      <c r="V27" s="3"/>
      <c r="W27" s="3"/>
      <c r="X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O9">
    <cfRule type="top10" dxfId="2412" priority="2222" rank="1"/>
  </conditionalFormatting>
  <conditionalFormatting sqref="E11:O11">
    <cfRule type="top10" dxfId="2411" priority="2223" rank="1"/>
  </conditionalFormatting>
  <conditionalFormatting sqref="E13:O13">
    <cfRule type="top10" dxfId="2410" priority="2224" rank="1"/>
  </conditionalFormatting>
  <conditionalFormatting sqref="E15:O15">
    <cfRule type="top10" dxfId="2409" priority="2225" rank="1"/>
  </conditionalFormatting>
  <conditionalFormatting sqref="E17:O17">
    <cfRule type="top10" dxfId="2408" priority="2226" rank="1"/>
  </conditionalFormatting>
  <conditionalFormatting sqref="E19:O19">
    <cfRule type="top10" dxfId="2407" priority="2227" rank="1"/>
  </conditionalFormatting>
  <conditionalFormatting sqref="E21:O21">
    <cfRule type="top10" dxfId="2406" priority="2228" rank="1"/>
  </conditionalFormatting>
  <conditionalFormatting sqref="E23:O23">
    <cfRule type="top10" dxfId="2405" priority="2229" rank="1"/>
  </conditionalFormatting>
  <pageMargins left="0.7" right="0.7" top="0.75" bottom="0.75" header="0.3" footer="0.3"/>
  <pageSetup paperSize="9" orientation="landscape" r:id="rId1"/>
  <headerFoot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49"/>
  <sheetViews>
    <sheetView showGridLines="0" zoomScaleNormal="100" workbookViewId="0"/>
  </sheetViews>
  <sheetFormatPr defaultColWidth="8.625" defaultRowHeight="15.75" customHeight="1" x14ac:dyDescent="0.15"/>
  <cols>
    <col min="1" max="2" width="5.625" style="1" customWidth="1"/>
    <col min="3" max="3" width="20.625" style="1" customWidth="1"/>
    <col min="4" max="16384" width="8.625" style="1"/>
  </cols>
  <sheetData>
    <row r="2" spans="2:20" ht="15.75" customHeight="1" x14ac:dyDescent="0.15">
      <c r="B2" s="1" t="s">
        <v>546</v>
      </c>
    </row>
    <row r="3" spans="2:20" ht="15.75" customHeight="1" x14ac:dyDescent="0.15">
      <c r="B3" s="1" t="s">
        <v>547</v>
      </c>
    </row>
    <row r="4" spans="2:20" ht="15.75" customHeight="1" x14ac:dyDescent="0.15">
      <c r="B4" s="1" t="s">
        <v>551</v>
      </c>
    </row>
    <row r="5" spans="2:20" ht="15.75" customHeight="1" x14ac:dyDescent="0.15">
      <c r="B5" s="1" t="s">
        <v>552</v>
      </c>
    </row>
    <row r="6" spans="2:20" ht="4.5" customHeight="1" x14ac:dyDescent="0.15">
      <c r="B6" s="12"/>
      <c r="C6" s="14"/>
      <c r="D6" s="15"/>
      <c r="E6" s="6"/>
      <c r="F6" s="13"/>
      <c r="G6" s="13"/>
      <c r="H6" s="13"/>
      <c r="I6" s="13"/>
      <c r="J6" s="13"/>
      <c r="K6" s="13"/>
    </row>
    <row r="7" spans="2:20" s="2" customFormat="1" ht="118.5" customHeight="1" thickBot="1" x14ac:dyDescent="0.2">
      <c r="B7" s="9"/>
      <c r="C7" s="5" t="s">
        <v>427</v>
      </c>
      <c r="D7" s="19" t="s">
        <v>52</v>
      </c>
      <c r="E7" s="22" t="s">
        <v>144</v>
      </c>
      <c r="F7" s="23" t="s">
        <v>1278</v>
      </c>
      <c r="G7" s="23" t="s">
        <v>145</v>
      </c>
      <c r="H7" s="23" t="s">
        <v>146</v>
      </c>
      <c r="I7" s="23" t="s">
        <v>147</v>
      </c>
      <c r="J7" s="23" t="s">
        <v>17</v>
      </c>
      <c r="K7" s="23" t="s">
        <v>53</v>
      </c>
      <c r="L7" s="76"/>
      <c r="M7" s="76"/>
      <c r="N7" s="76"/>
      <c r="O7" s="76"/>
      <c r="P7" s="76"/>
      <c r="Q7" s="76"/>
      <c r="R7" s="76"/>
      <c r="S7" s="76"/>
      <c r="T7" s="76"/>
    </row>
    <row r="8" spans="2:20" ht="15.75" customHeight="1" thickTop="1" x14ac:dyDescent="0.15">
      <c r="B8" s="122" t="s">
        <v>428</v>
      </c>
      <c r="C8" s="123"/>
      <c r="D8" s="54">
        <v>348</v>
      </c>
      <c r="E8" s="46">
        <v>130</v>
      </c>
      <c r="F8" s="28">
        <v>101</v>
      </c>
      <c r="G8" s="28">
        <v>58</v>
      </c>
      <c r="H8" s="28">
        <v>15</v>
      </c>
      <c r="I8" s="28">
        <v>57</v>
      </c>
      <c r="J8" s="28">
        <v>11</v>
      </c>
      <c r="K8" s="28">
        <v>9</v>
      </c>
    </row>
    <row r="9" spans="2:20" ht="15.75" customHeight="1" x14ac:dyDescent="0.15">
      <c r="B9" s="124"/>
      <c r="C9" s="125"/>
      <c r="D9" s="52">
        <v>100</v>
      </c>
      <c r="E9" s="47">
        <v>37.4</v>
      </c>
      <c r="F9" s="39">
        <v>29</v>
      </c>
      <c r="G9" s="39">
        <v>16.7</v>
      </c>
      <c r="H9" s="39">
        <v>4.3</v>
      </c>
      <c r="I9" s="39">
        <v>16.399999999999999</v>
      </c>
      <c r="J9" s="39">
        <v>3.2</v>
      </c>
      <c r="K9" s="39">
        <v>2.6</v>
      </c>
    </row>
    <row r="10" spans="2:20" ht="15.75" customHeight="1" x14ac:dyDescent="0.15">
      <c r="B10" s="126" t="s">
        <v>429</v>
      </c>
      <c r="C10" s="129" t="s">
        <v>2</v>
      </c>
      <c r="D10" s="51">
        <v>190</v>
      </c>
      <c r="E10" s="48">
        <v>66</v>
      </c>
      <c r="F10" s="40">
        <v>58</v>
      </c>
      <c r="G10" s="40">
        <v>37</v>
      </c>
      <c r="H10" s="40">
        <v>9</v>
      </c>
      <c r="I10" s="40">
        <v>30</v>
      </c>
      <c r="J10" s="40">
        <v>5</v>
      </c>
      <c r="K10" s="40">
        <v>6</v>
      </c>
    </row>
    <row r="11" spans="2:20" ht="15.75" customHeight="1" x14ac:dyDescent="0.15">
      <c r="B11" s="127"/>
      <c r="C11" s="130"/>
      <c r="D11" s="53">
        <v>100</v>
      </c>
      <c r="E11" s="49">
        <v>34.700000000000003</v>
      </c>
      <c r="F11" s="35">
        <v>30.5</v>
      </c>
      <c r="G11" s="35">
        <v>19.5</v>
      </c>
      <c r="H11" s="35">
        <v>4.7</v>
      </c>
      <c r="I11" s="35">
        <v>15.8</v>
      </c>
      <c r="J11" s="35">
        <v>2.6</v>
      </c>
      <c r="K11" s="35">
        <v>3.2</v>
      </c>
    </row>
    <row r="12" spans="2:20" ht="15.75" customHeight="1" x14ac:dyDescent="0.15">
      <c r="B12" s="127"/>
      <c r="C12" s="131" t="s">
        <v>3</v>
      </c>
      <c r="D12" s="54">
        <v>158</v>
      </c>
      <c r="E12" s="46">
        <v>64</v>
      </c>
      <c r="F12" s="28">
        <v>43</v>
      </c>
      <c r="G12" s="28">
        <v>21</v>
      </c>
      <c r="H12" s="28">
        <v>6</v>
      </c>
      <c r="I12" s="28">
        <v>27</v>
      </c>
      <c r="J12" s="28">
        <v>6</v>
      </c>
      <c r="K12" s="28">
        <v>3</v>
      </c>
    </row>
    <row r="13" spans="2:20" ht="15.75" customHeight="1" x14ac:dyDescent="0.15">
      <c r="B13" s="128"/>
      <c r="C13" s="132"/>
      <c r="D13" s="52">
        <v>100</v>
      </c>
      <c r="E13" s="47">
        <v>40.5</v>
      </c>
      <c r="F13" s="39">
        <v>27.2</v>
      </c>
      <c r="G13" s="39">
        <v>13.3</v>
      </c>
      <c r="H13" s="39">
        <v>3.8</v>
      </c>
      <c r="I13" s="39">
        <v>17.100000000000001</v>
      </c>
      <c r="J13" s="39">
        <v>3.8</v>
      </c>
      <c r="K13" s="39">
        <v>1.9</v>
      </c>
    </row>
    <row r="14" spans="2:20" ht="15.75" customHeight="1" x14ac:dyDescent="0.15">
      <c r="B14" s="133" t="s">
        <v>468</v>
      </c>
      <c r="C14" s="129" t="s">
        <v>2</v>
      </c>
      <c r="D14" s="51">
        <v>151</v>
      </c>
      <c r="E14" s="48">
        <v>63</v>
      </c>
      <c r="F14" s="40">
        <v>38</v>
      </c>
      <c r="G14" s="40">
        <v>20</v>
      </c>
      <c r="H14" s="40">
        <v>7</v>
      </c>
      <c r="I14" s="40">
        <v>26</v>
      </c>
      <c r="J14" s="40">
        <v>6</v>
      </c>
      <c r="K14" s="40">
        <v>3</v>
      </c>
    </row>
    <row r="15" spans="2:20" ht="15.75" customHeight="1" x14ac:dyDescent="0.15">
      <c r="B15" s="134"/>
      <c r="C15" s="130"/>
      <c r="D15" s="53">
        <v>100</v>
      </c>
      <c r="E15" s="49">
        <v>41.7</v>
      </c>
      <c r="F15" s="35">
        <v>25.2</v>
      </c>
      <c r="G15" s="35">
        <v>13.2</v>
      </c>
      <c r="H15" s="35">
        <v>4.5999999999999996</v>
      </c>
      <c r="I15" s="35">
        <v>17.2</v>
      </c>
      <c r="J15" s="35">
        <v>4</v>
      </c>
      <c r="K15" s="35">
        <v>2</v>
      </c>
    </row>
    <row r="16" spans="2:20" ht="15.75" customHeight="1" x14ac:dyDescent="0.15">
      <c r="B16" s="134"/>
      <c r="C16" s="131" t="s">
        <v>3</v>
      </c>
      <c r="D16" s="54">
        <v>194</v>
      </c>
      <c r="E16" s="46">
        <v>66</v>
      </c>
      <c r="F16" s="28">
        <v>62</v>
      </c>
      <c r="G16" s="28">
        <v>38</v>
      </c>
      <c r="H16" s="28">
        <v>8</v>
      </c>
      <c r="I16" s="28">
        <v>30</v>
      </c>
      <c r="J16" s="28">
        <v>5</v>
      </c>
      <c r="K16" s="28">
        <v>6</v>
      </c>
    </row>
    <row r="17" spans="2:11" ht="15.75" customHeight="1" x14ac:dyDescent="0.15">
      <c r="B17" s="135"/>
      <c r="C17" s="132"/>
      <c r="D17" s="52">
        <v>100</v>
      </c>
      <c r="E17" s="47">
        <v>34</v>
      </c>
      <c r="F17" s="39">
        <v>32</v>
      </c>
      <c r="G17" s="39">
        <v>19.600000000000001</v>
      </c>
      <c r="H17" s="39">
        <v>4.0999999999999996</v>
      </c>
      <c r="I17" s="39">
        <v>15.5</v>
      </c>
      <c r="J17" s="39">
        <v>2.6</v>
      </c>
      <c r="K17" s="39">
        <v>3.1</v>
      </c>
    </row>
    <row r="18" spans="2:11" ht="15.75" customHeight="1" x14ac:dyDescent="0.15">
      <c r="B18" s="126" t="s">
        <v>469</v>
      </c>
      <c r="C18" s="129" t="s">
        <v>470</v>
      </c>
      <c r="D18" s="51">
        <v>0</v>
      </c>
      <c r="E18" s="48">
        <v>0</v>
      </c>
      <c r="F18" s="40">
        <v>0</v>
      </c>
      <c r="G18" s="40">
        <v>0</v>
      </c>
      <c r="H18" s="40">
        <v>0</v>
      </c>
      <c r="I18" s="40">
        <v>0</v>
      </c>
      <c r="J18" s="40">
        <v>0</v>
      </c>
      <c r="K18" s="40">
        <v>0</v>
      </c>
    </row>
    <row r="19" spans="2:11" ht="15.75" customHeight="1" x14ac:dyDescent="0.15">
      <c r="B19" s="127"/>
      <c r="C19" s="130"/>
      <c r="D19" s="53">
        <v>0</v>
      </c>
      <c r="E19" s="49">
        <v>0</v>
      </c>
      <c r="F19" s="35">
        <v>0</v>
      </c>
      <c r="G19" s="35">
        <v>0</v>
      </c>
      <c r="H19" s="35">
        <v>0</v>
      </c>
      <c r="I19" s="35">
        <v>0</v>
      </c>
      <c r="J19" s="35">
        <v>0</v>
      </c>
      <c r="K19" s="35">
        <v>0</v>
      </c>
    </row>
    <row r="20" spans="2:11" ht="15.75" customHeight="1" x14ac:dyDescent="0.15">
      <c r="B20" s="127"/>
      <c r="C20" s="131" t="s">
        <v>471</v>
      </c>
      <c r="D20" s="55">
        <v>0</v>
      </c>
      <c r="E20" s="50">
        <v>0</v>
      </c>
      <c r="F20" s="38">
        <v>0</v>
      </c>
      <c r="G20" s="38">
        <v>0</v>
      </c>
      <c r="H20" s="38">
        <v>0</v>
      </c>
      <c r="I20" s="38">
        <v>0</v>
      </c>
      <c r="J20" s="38">
        <v>0</v>
      </c>
      <c r="K20" s="38">
        <v>0</v>
      </c>
    </row>
    <row r="21" spans="2:11" ht="15.75" customHeight="1" x14ac:dyDescent="0.15">
      <c r="B21" s="127"/>
      <c r="C21" s="130"/>
      <c r="D21" s="53">
        <v>0</v>
      </c>
      <c r="E21" s="49">
        <v>0</v>
      </c>
      <c r="F21" s="35">
        <v>0</v>
      </c>
      <c r="G21" s="35">
        <v>0</v>
      </c>
      <c r="H21" s="35">
        <v>0</v>
      </c>
      <c r="I21" s="35">
        <v>0</v>
      </c>
      <c r="J21" s="35">
        <v>0</v>
      </c>
      <c r="K21" s="35">
        <v>0</v>
      </c>
    </row>
    <row r="22" spans="2:11" ht="15.75" customHeight="1" x14ac:dyDescent="0.15">
      <c r="B22" s="127"/>
      <c r="C22" s="136" t="s">
        <v>472</v>
      </c>
      <c r="D22" s="55">
        <v>0</v>
      </c>
      <c r="E22" s="50">
        <v>0</v>
      </c>
      <c r="F22" s="38">
        <v>0</v>
      </c>
      <c r="G22" s="38">
        <v>0</v>
      </c>
      <c r="H22" s="38">
        <v>0</v>
      </c>
      <c r="I22" s="38">
        <v>0</v>
      </c>
      <c r="J22" s="38">
        <v>0</v>
      </c>
      <c r="K22" s="38">
        <v>0</v>
      </c>
    </row>
    <row r="23" spans="2:11" ht="15.75" customHeight="1" x14ac:dyDescent="0.15">
      <c r="B23" s="127"/>
      <c r="C23" s="130"/>
      <c r="D23" s="53">
        <v>0</v>
      </c>
      <c r="E23" s="49">
        <v>0</v>
      </c>
      <c r="F23" s="35">
        <v>0</v>
      </c>
      <c r="G23" s="35">
        <v>0</v>
      </c>
      <c r="H23" s="35">
        <v>0</v>
      </c>
      <c r="I23" s="35">
        <v>0</v>
      </c>
      <c r="J23" s="35">
        <v>0</v>
      </c>
      <c r="K23" s="35">
        <v>0</v>
      </c>
    </row>
    <row r="24" spans="2:11" ht="15.75" customHeight="1" x14ac:dyDescent="0.15">
      <c r="B24" s="127"/>
      <c r="C24" s="136" t="s">
        <v>473</v>
      </c>
      <c r="D24" s="55">
        <v>1</v>
      </c>
      <c r="E24" s="50">
        <v>0</v>
      </c>
      <c r="F24" s="38">
        <v>1</v>
      </c>
      <c r="G24" s="38">
        <v>0</v>
      </c>
      <c r="H24" s="38">
        <v>0</v>
      </c>
      <c r="I24" s="38">
        <v>0</v>
      </c>
      <c r="J24" s="38">
        <v>0</v>
      </c>
      <c r="K24" s="38">
        <v>0</v>
      </c>
    </row>
    <row r="25" spans="2:11" ht="15.75" customHeight="1" x14ac:dyDescent="0.15">
      <c r="B25" s="127"/>
      <c r="C25" s="130"/>
      <c r="D25" s="53">
        <v>100</v>
      </c>
      <c r="E25" s="49">
        <v>0</v>
      </c>
      <c r="F25" s="35">
        <v>100</v>
      </c>
      <c r="G25" s="35">
        <v>0</v>
      </c>
      <c r="H25" s="35">
        <v>0</v>
      </c>
      <c r="I25" s="35">
        <v>0</v>
      </c>
      <c r="J25" s="35">
        <v>0</v>
      </c>
      <c r="K25" s="35">
        <v>0</v>
      </c>
    </row>
    <row r="26" spans="2:11" ht="15.75" customHeight="1" x14ac:dyDescent="0.15">
      <c r="B26" s="127"/>
      <c r="C26" s="131" t="s">
        <v>474</v>
      </c>
      <c r="D26" s="55">
        <v>9</v>
      </c>
      <c r="E26" s="50">
        <v>2</v>
      </c>
      <c r="F26" s="38">
        <v>4</v>
      </c>
      <c r="G26" s="38">
        <v>2</v>
      </c>
      <c r="H26" s="38">
        <v>0</v>
      </c>
      <c r="I26" s="38">
        <v>2</v>
      </c>
      <c r="J26" s="38">
        <v>0</v>
      </c>
      <c r="K26" s="38">
        <v>0</v>
      </c>
    </row>
    <row r="27" spans="2:11" ht="15.75" customHeight="1" x14ac:dyDescent="0.15">
      <c r="B27" s="127"/>
      <c r="C27" s="130"/>
      <c r="D27" s="53">
        <v>100</v>
      </c>
      <c r="E27" s="49">
        <v>22.2</v>
      </c>
      <c r="F27" s="35">
        <v>44.4</v>
      </c>
      <c r="G27" s="35">
        <v>22.2</v>
      </c>
      <c r="H27" s="35">
        <v>0</v>
      </c>
      <c r="I27" s="35">
        <v>22.2</v>
      </c>
      <c r="J27" s="35">
        <v>0</v>
      </c>
      <c r="K27" s="35">
        <v>0</v>
      </c>
    </row>
    <row r="28" spans="2:11" ht="15.75" customHeight="1" x14ac:dyDescent="0.15">
      <c r="B28" s="127"/>
      <c r="C28" s="131" t="s">
        <v>475</v>
      </c>
      <c r="D28" s="55">
        <v>73</v>
      </c>
      <c r="E28" s="50">
        <v>24</v>
      </c>
      <c r="F28" s="38">
        <v>29</v>
      </c>
      <c r="G28" s="38">
        <v>12</v>
      </c>
      <c r="H28" s="38">
        <v>6</v>
      </c>
      <c r="I28" s="38">
        <v>9</v>
      </c>
      <c r="J28" s="38">
        <v>1</v>
      </c>
      <c r="K28" s="38">
        <v>2</v>
      </c>
    </row>
    <row r="29" spans="2:11" ht="15.75" customHeight="1" x14ac:dyDescent="0.15">
      <c r="B29" s="127"/>
      <c r="C29" s="130"/>
      <c r="D29" s="53">
        <v>100</v>
      </c>
      <c r="E29" s="49">
        <v>32.9</v>
      </c>
      <c r="F29" s="35">
        <v>39.700000000000003</v>
      </c>
      <c r="G29" s="35">
        <v>16.399999999999999</v>
      </c>
      <c r="H29" s="35">
        <v>8.1999999999999993</v>
      </c>
      <c r="I29" s="35">
        <v>12.3</v>
      </c>
      <c r="J29" s="35">
        <v>1.4</v>
      </c>
      <c r="K29" s="35">
        <v>2.7</v>
      </c>
    </row>
    <row r="30" spans="2:11" ht="15.75" customHeight="1" x14ac:dyDescent="0.15">
      <c r="B30" s="127"/>
      <c r="C30" s="136" t="s">
        <v>476</v>
      </c>
      <c r="D30" s="55">
        <v>154</v>
      </c>
      <c r="E30" s="50">
        <v>59</v>
      </c>
      <c r="F30" s="38">
        <v>44</v>
      </c>
      <c r="G30" s="38">
        <v>24</v>
      </c>
      <c r="H30" s="38">
        <v>5</v>
      </c>
      <c r="I30" s="38">
        <v>27</v>
      </c>
      <c r="J30" s="38">
        <v>4</v>
      </c>
      <c r="K30" s="38">
        <v>6</v>
      </c>
    </row>
    <row r="31" spans="2:11" ht="15.75" customHeight="1" x14ac:dyDescent="0.15">
      <c r="B31" s="127"/>
      <c r="C31" s="130"/>
      <c r="D31" s="53">
        <v>100</v>
      </c>
      <c r="E31" s="49">
        <v>38.299999999999997</v>
      </c>
      <c r="F31" s="35">
        <v>28.6</v>
      </c>
      <c r="G31" s="35">
        <v>15.6</v>
      </c>
      <c r="H31" s="35">
        <v>3.2</v>
      </c>
      <c r="I31" s="35">
        <v>17.5</v>
      </c>
      <c r="J31" s="35">
        <v>2.6</v>
      </c>
      <c r="K31" s="35">
        <v>3.9</v>
      </c>
    </row>
    <row r="32" spans="2:11" ht="15.75" customHeight="1" x14ac:dyDescent="0.15">
      <c r="B32" s="127"/>
      <c r="C32" s="131" t="s">
        <v>477</v>
      </c>
      <c r="D32" s="54">
        <v>111</v>
      </c>
      <c r="E32" s="46">
        <v>45</v>
      </c>
      <c r="F32" s="28">
        <v>23</v>
      </c>
      <c r="G32" s="28">
        <v>20</v>
      </c>
      <c r="H32" s="28">
        <v>4</v>
      </c>
      <c r="I32" s="28">
        <v>19</v>
      </c>
      <c r="J32" s="28">
        <v>6</v>
      </c>
      <c r="K32" s="28">
        <v>1</v>
      </c>
    </row>
    <row r="33" spans="2:11" ht="15.75" customHeight="1" x14ac:dyDescent="0.15">
      <c r="B33" s="127"/>
      <c r="C33" s="130"/>
      <c r="D33" s="53">
        <v>100</v>
      </c>
      <c r="E33" s="49">
        <v>40.5</v>
      </c>
      <c r="F33" s="35">
        <v>20.7</v>
      </c>
      <c r="G33" s="35">
        <v>18</v>
      </c>
      <c r="H33" s="35">
        <v>3.6</v>
      </c>
      <c r="I33" s="35">
        <v>17.100000000000001</v>
      </c>
      <c r="J33" s="35">
        <v>5.4</v>
      </c>
      <c r="K33" s="35">
        <v>0.9</v>
      </c>
    </row>
    <row r="34" spans="2:11" ht="15.75" customHeight="1" x14ac:dyDescent="0.15">
      <c r="B34" s="127"/>
      <c r="C34" s="136" t="s">
        <v>17</v>
      </c>
      <c r="D34" s="55">
        <v>0</v>
      </c>
      <c r="E34" s="50">
        <v>0</v>
      </c>
      <c r="F34" s="38">
        <v>0</v>
      </c>
      <c r="G34" s="38">
        <v>0</v>
      </c>
      <c r="H34" s="38">
        <v>0</v>
      </c>
      <c r="I34" s="38">
        <v>0</v>
      </c>
      <c r="J34" s="38">
        <v>0</v>
      </c>
      <c r="K34" s="38">
        <v>0</v>
      </c>
    </row>
    <row r="35" spans="2:11" ht="15.75" customHeight="1" x14ac:dyDescent="0.15">
      <c r="B35" s="128"/>
      <c r="C35" s="132"/>
      <c r="D35" s="52">
        <v>0</v>
      </c>
      <c r="E35" s="47">
        <v>0</v>
      </c>
      <c r="F35" s="39">
        <v>0</v>
      </c>
      <c r="G35" s="39">
        <v>0</v>
      </c>
      <c r="H35" s="39">
        <v>0</v>
      </c>
      <c r="I35" s="39">
        <v>0</v>
      </c>
      <c r="J35" s="39">
        <v>0</v>
      </c>
      <c r="K35" s="39">
        <v>0</v>
      </c>
    </row>
    <row r="36" spans="2:11" ht="15.75" customHeight="1" x14ac:dyDescent="0.15">
      <c r="B36" s="126" t="s">
        <v>478</v>
      </c>
      <c r="C36" s="129" t="s">
        <v>18</v>
      </c>
      <c r="D36" s="51">
        <v>32</v>
      </c>
      <c r="E36" s="48">
        <v>16</v>
      </c>
      <c r="F36" s="40">
        <v>5</v>
      </c>
      <c r="G36" s="40">
        <v>8</v>
      </c>
      <c r="H36" s="40">
        <v>2</v>
      </c>
      <c r="I36" s="40">
        <v>2</v>
      </c>
      <c r="J36" s="40">
        <v>1</v>
      </c>
      <c r="K36" s="40">
        <v>0</v>
      </c>
    </row>
    <row r="37" spans="2:11" ht="15.75" customHeight="1" x14ac:dyDescent="0.15">
      <c r="B37" s="127"/>
      <c r="C37" s="130"/>
      <c r="D37" s="53">
        <v>100</v>
      </c>
      <c r="E37" s="49">
        <v>50</v>
      </c>
      <c r="F37" s="35">
        <v>15.6</v>
      </c>
      <c r="G37" s="35">
        <v>25</v>
      </c>
      <c r="H37" s="35">
        <v>6.3</v>
      </c>
      <c r="I37" s="35">
        <v>6.3</v>
      </c>
      <c r="J37" s="35">
        <v>3.1</v>
      </c>
      <c r="K37" s="35">
        <v>0</v>
      </c>
    </row>
    <row r="38" spans="2:11" ht="15.75" customHeight="1" x14ac:dyDescent="0.15">
      <c r="B38" s="127"/>
      <c r="C38" s="131" t="s">
        <v>19</v>
      </c>
      <c r="D38" s="54">
        <v>53</v>
      </c>
      <c r="E38" s="46">
        <v>20</v>
      </c>
      <c r="F38" s="28">
        <v>11</v>
      </c>
      <c r="G38" s="28">
        <v>10</v>
      </c>
      <c r="H38" s="28">
        <v>4</v>
      </c>
      <c r="I38" s="28">
        <v>8</v>
      </c>
      <c r="J38" s="28">
        <v>2</v>
      </c>
      <c r="K38" s="28">
        <v>3</v>
      </c>
    </row>
    <row r="39" spans="2:11" ht="15.75" customHeight="1" x14ac:dyDescent="0.15">
      <c r="B39" s="127"/>
      <c r="C39" s="130"/>
      <c r="D39" s="53">
        <v>100</v>
      </c>
      <c r="E39" s="49">
        <v>37.700000000000003</v>
      </c>
      <c r="F39" s="35">
        <v>20.8</v>
      </c>
      <c r="G39" s="35">
        <v>18.899999999999999</v>
      </c>
      <c r="H39" s="35">
        <v>7.5</v>
      </c>
      <c r="I39" s="35">
        <v>15.1</v>
      </c>
      <c r="J39" s="35">
        <v>3.8</v>
      </c>
      <c r="K39" s="35">
        <v>5.7</v>
      </c>
    </row>
    <row r="40" spans="2:11" ht="15.75" customHeight="1" x14ac:dyDescent="0.15">
      <c r="B40" s="127"/>
      <c r="C40" s="131" t="s">
        <v>20</v>
      </c>
      <c r="D40" s="54">
        <v>87</v>
      </c>
      <c r="E40" s="46">
        <v>36</v>
      </c>
      <c r="F40" s="28">
        <v>28</v>
      </c>
      <c r="G40" s="28">
        <v>12</v>
      </c>
      <c r="H40" s="28">
        <v>2</v>
      </c>
      <c r="I40" s="28">
        <v>18</v>
      </c>
      <c r="J40" s="28">
        <v>0</v>
      </c>
      <c r="K40" s="28">
        <v>1</v>
      </c>
    </row>
    <row r="41" spans="2:11" ht="15.75" customHeight="1" x14ac:dyDescent="0.15">
      <c r="B41" s="127"/>
      <c r="C41" s="130"/>
      <c r="D41" s="53">
        <v>100</v>
      </c>
      <c r="E41" s="49">
        <v>41.4</v>
      </c>
      <c r="F41" s="35">
        <v>32.200000000000003</v>
      </c>
      <c r="G41" s="35">
        <v>13.8</v>
      </c>
      <c r="H41" s="35">
        <v>2.2999999999999998</v>
      </c>
      <c r="I41" s="35">
        <v>20.7</v>
      </c>
      <c r="J41" s="35">
        <v>0</v>
      </c>
      <c r="K41" s="35">
        <v>1.1000000000000001</v>
      </c>
    </row>
    <row r="42" spans="2:11" ht="15.75" customHeight="1" x14ac:dyDescent="0.15">
      <c r="B42" s="127"/>
      <c r="C42" s="131" t="s">
        <v>21</v>
      </c>
      <c r="D42" s="54">
        <v>74</v>
      </c>
      <c r="E42" s="46">
        <v>28</v>
      </c>
      <c r="F42" s="28">
        <v>20</v>
      </c>
      <c r="G42" s="28">
        <v>18</v>
      </c>
      <c r="H42" s="28">
        <v>0</v>
      </c>
      <c r="I42" s="28">
        <v>11</v>
      </c>
      <c r="J42" s="28">
        <v>2</v>
      </c>
      <c r="K42" s="28">
        <v>2</v>
      </c>
    </row>
    <row r="43" spans="2:11" ht="15.75" customHeight="1" x14ac:dyDescent="0.15">
      <c r="B43" s="127"/>
      <c r="C43" s="130"/>
      <c r="D43" s="53">
        <v>100</v>
      </c>
      <c r="E43" s="49">
        <v>37.799999999999997</v>
      </c>
      <c r="F43" s="35">
        <v>27</v>
      </c>
      <c r="G43" s="35">
        <v>24.3</v>
      </c>
      <c r="H43" s="35">
        <v>0</v>
      </c>
      <c r="I43" s="35">
        <v>14.9</v>
      </c>
      <c r="J43" s="35">
        <v>2.7</v>
      </c>
      <c r="K43" s="35">
        <v>2.7</v>
      </c>
    </row>
    <row r="44" spans="2:11" ht="15.75" customHeight="1" x14ac:dyDescent="0.15">
      <c r="B44" s="127"/>
      <c r="C44" s="136" t="s">
        <v>22</v>
      </c>
      <c r="D44" s="55">
        <v>65</v>
      </c>
      <c r="E44" s="50">
        <v>22</v>
      </c>
      <c r="F44" s="38">
        <v>21</v>
      </c>
      <c r="G44" s="38">
        <v>9</v>
      </c>
      <c r="H44" s="38">
        <v>4</v>
      </c>
      <c r="I44" s="38">
        <v>10</v>
      </c>
      <c r="J44" s="38">
        <v>6</v>
      </c>
      <c r="K44" s="38">
        <v>1</v>
      </c>
    </row>
    <row r="45" spans="2:11" ht="15.75" customHeight="1" x14ac:dyDescent="0.15">
      <c r="B45" s="127"/>
      <c r="C45" s="130"/>
      <c r="D45" s="53">
        <v>100</v>
      </c>
      <c r="E45" s="49">
        <v>33.799999999999997</v>
      </c>
      <c r="F45" s="35">
        <v>32.299999999999997</v>
      </c>
      <c r="G45" s="35">
        <v>13.8</v>
      </c>
      <c r="H45" s="35">
        <v>6.2</v>
      </c>
      <c r="I45" s="35">
        <v>15.4</v>
      </c>
      <c r="J45" s="35">
        <v>9.1999999999999993</v>
      </c>
      <c r="K45" s="35">
        <v>1.5</v>
      </c>
    </row>
    <row r="46" spans="2:11" ht="15.75" customHeight="1" x14ac:dyDescent="0.15">
      <c r="B46" s="127"/>
      <c r="C46" s="131" t="s">
        <v>23</v>
      </c>
      <c r="D46" s="54">
        <v>27</v>
      </c>
      <c r="E46" s="46">
        <v>6</v>
      </c>
      <c r="F46" s="28">
        <v>12</v>
      </c>
      <c r="G46" s="28">
        <v>1</v>
      </c>
      <c r="H46" s="28">
        <v>3</v>
      </c>
      <c r="I46" s="28">
        <v>5</v>
      </c>
      <c r="J46" s="28">
        <v>0</v>
      </c>
      <c r="K46" s="28">
        <v>1</v>
      </c>
    </row>
    <row r="47" spans="2:11" ht="15.75" customHeight="1" x14ac:dyDescent="0.15">
      <c r="B47" s="127"/>
      <c r="C47" s="130"/>
      <c r="D47" s="53">
        <v>100</v>
      </c>
      <c r="E47" s="49">
        <v>22.2</v>
      </c>
      <c r="F47" s="35">
        <v>44.4</v>
      </c>
      <c r="G47" s="35">
        <v>3.7</v>
      </c>
      <c r="H47" s="35">
        <v>11.1</v>
      </c>
      <c r="I47" s="35">
        <v>18.5</v>
      </c>
      <c r="J47" s="35">
        <v>0</v>
      </c>
      <c r="K47" s="35">
        <v>3.7</v>
      </c>
    </row>
    <row r="48" spans="2:11" ht="15.75" customHeight="1" x14ac:dyDescent="0.15">
      <c r="B48" s="127"/>
      <c r="C48" s="131" t="s">
        <v>24</v>
      </c>
      <c r="D48" s="54">
        <v>9</v>
      </c>
      <c r="E48" s="46">
        <v>2</v>
      </c>
      <c r="F48" s="28">
        <v>4</v>
      </c>
      <c r="G48" s="28">
        <v>0</v>
      </c>
      <c r="H48" s="28">
        <v>0</v>
      </c>
      <c r="I48" s="28">
        <v>2</v>
      </c>
      <c r="J48" s="28">
        <v>0</v>
      </c>
      <c r="K48" s="28">
        <v>1</v>
      </c>
    </row>
    <row r="49" spans="2:11" ht="15.75" customHeight="1" x14ac:dyDescent="0.15">
      <c r="B49" s="128"/>
      <c r="C49" s="132"/>
      <c r="D49" s="52">
        <v>100</v>
      </c>
      <c r="E49" s="47">
        <v>22.2</v>
      </c>
      <c r="F49" s="39">
        <v>44.4</v>
      </c>
      <c r="G49" s="39">
        <v>0</v>
      </c>
      <c r="H49" s="39">
        <v>0</v>
      </c>
      <c r="I49" s="39">
        <v>22.2</v>
      </c>
      <c r="J49" s="39">
        <v>0</v>
      </c>
      <c r="K49" s="39">
        <v>11.1</v>
      </c>
    </row>
  </sheetData>
  <mergeCells count="25">
    <mergeCell ref="B36:B49"/>
    <mergeCell ref="C36:C37"/>
    <mergeCell ref="C38:C39"/>
    <mergeCell ref="C40:C41"/>
    <mergeCell ref="C42:C43"/>
    <mergeCell ref="C44:C45"/>
    <mergeCell ref="C46:C47"/>
    <mergeCell ref="C48:C49"/>
    <mergeCell ref="B18:B35"/>
    <mergeCell ref="C18:C19"/>
    <mergeCell ref="C20:C21"/>
    <mergeCell ref="C22:C23"/>
    <mergeCell ref="C24:C25"/>
    <mergeCell ref="C26:C27"/>
    <mergeCell ref="C28:C29"/>
    <mergeCell ref="C30:C31"/>
    <mergeCell ref="C32:C33"/>
    <mergeCell ref="C34:C35"/>
    <mergeCell ref="B8:C9"/>
    <mergeCell ref="B10:B13"/>
    <mergeCell ref="C10:C11"/>
    <mergeCell ref="C12:C13"/>
    <mergeCell ref="B14:B17"/>
    <mergeCell ref="C14:C15"/>
    <mergeCell ref="C16:C17"/>
  </mergeCells>
  <phoneticPr fontId="2"/>
  <conditionalFormatting sqref="E9:K9">
    <cfRule type="top10" dxfId="1824" priority="554" rank="1"/>
  </conditionalFormatting>
  <conditionalFormatting sqref="E11:K11">
    <cfRule type="top10" dxfId="1823" priority="555" rank="1"/>
  </conditionalFormatting>
  <conditionalFormatting sqref="E13:K13">
    <cfRule type="top10" dxfId="1822" priority="556" rank="1"/>
  </conditionalFormatting>
  <conditionalFormatting sqref="E15:K15">
    <cfRule type="top10" dxfId="1821" priority="557" rank="1"/>
  </conditionalFormatting>
  <conditionalFormatting sqref="E17:K17">
    <cfRule type="top10" dxfId="1820" priority="558" rank="1"/>
  </conditionalFormatting>
  <conditionalFormatting sqref="E25:K25">
    <cfRule type="top10" dxfId="1819" priority="560" rank="1"/>
  </conditionalFormatting>
  <conditionalFormatting sqref="E31:K31">
    <cfRule type="top10" dxfId="1818" priority="561" rank="1"/>
  </conditionalFormatting>
  <conditionalFormatting sqref="E33:K33">
    <cfRule type="top10" dxfId="1817" priority="562" rank="1"/>
  </conditionalFormatting>
  <conditionalFormatting sqref="E37:K37">
    <cfRule type="top10" dxfId="1816" priority="564" rank="1"/>
  </conditionalFormatting>
  <conditionalFormatting sqref="E39:K39">
    <cfRule type="top10" dxfId="1815" priority="565" rank="1"/>
  </conditionalFormatting>
  <conditionalFormatting sqref="E41:K41">
    <cfRule type="top10" dxfId="1814" priority="566" rank="1"/>
  </conditionalFormatting>
  <conditionalFormatting sqref="E43:K43">
    <cfRule type="top10" dxfId="1813" priority="567" rank="1"/>
  </conditionalFormatting>
  <conditionalFormatting sqref="E45:K45">
    <cfRule type="top10" dxfId="1812" priority="568" rank="1"/>
  </conditionalFormatting>
  <conditionalFormatting sqref="E47:K47">
    <cfRule type="top10" dxfId="1811" priority="569" rank="1"/>
  </conditionalFormatting>
  <conditionalFormatting sqref="E49:K49">
    <cfRule type="top10" dxfId="1810" priority="570" rank="1"/>
  </conditionalFormatting>
  <conditionalFormatting sqref="E27:K27">
    <cfRule type="top10" dxfId="1809" priority="573" rank="1"/>
  </conditionalFormatting>
  <conditionalFormatting sqref="E29:K29">
    <cfRule type="top10" dxfId="1808" priority="574" rank="1"/>
  </conditionalFormatting>
  <pageMargins left="0.7" right="0.7" top="0.75" bottom="0.75" header="0.3" footer="0.3"/>
  <pageSetup paperSize="9" scale="61" orientation="landscape" r:id="rId1"/>
  <headerFooter>
    <oddFooter>&amp;C&amp;P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49"/>
  <sheetViews>
    <sheetView showGridLines="0" zoomScaleNormal="100" workbookViewId="0"/>
  </sheetViews>
  <sheetFormatPr defaultColWidth="8.625" defaultRowHeight="15.75" customHeight="1" x14ac:dyDescent="0.15"/>
  <cols>
    <col min="1" max="2" width="5.625" style="1" customWidth="1"/>
    <col min="3" max="3" width="20.625" style="1" customWidth="1"/>
    <col min="4" max="16384" width="8.625" style="1"/>
  </cols>
  <sheetData>
    <row r="2" spans="2:24" ht="15.75" customHeight="1" x14ac:dyDescent="0.15">
      <c r="B2" s="1" t="s">
        <v>546</v>
      </c>
    </row>
    <row r="3" spans="2:24" ht="15.75" customHeight="1" x14ac:dyDescent="0.15">
      <c r="B3" s="1" t="s">
        <v>547</v>
      </c>
    </row>
    <row r="4" spans="2:24" ht="15.75" customHeight="1" x14ac:dyDescent="0.15">
      <c r="B4" s="1" t="s">
        <v>553</v>
      </c>
    </row>
    <row r="5" spans="2:24" ht="15.75" customHeight="1" x14ac:dyDescent="0.15">
      <c r="B5" s="1" t="s">
        <v>552</v>
      </c>
    </row>
    <row r="6" spans="2:24" ht="4.5" customHeight="1" x14ac:dyDescent="0.15">
      <c r="B6" s="12"/>
      <c r="C6" s="14"/>
      <c r="D6" s="15"/>
      <c r="E6" s="6"/>
      <c r="F6" s="13"/>
      <c r="G6" s="13"/>
      <c r="H6" s="13"/>
      <c r="I6" s="13"/>
      <c r="J6" s="13"/>
      <c r="K6" s="13"/>
      <c r="L6" s="13"/>
      <c r="M6" s="13"/>
      <c r="N6" s="13"/>
      <c r="O6" s="13"/>
      <c r="P6" s="65"/>
    </row>
    <row r="7" spans="2:24" s="2" customFormat="1" ht="118.5" customHeight="1" thickBot="1" x14ac:dyDescent="0.2">
      <c r="B7" s="9"/>
      <c r="C7" s="5" t="s">
        <v>427</v>
      </c>
      <c r="D7" s="19" t="s">
        <v>52</v>
      </c>
      <c r="E7" s="22" t="s">
        <v>135</v>
      </c>
      <c r="F7" s="23" t="s">
        <v>583</v>
      </c>
      <c r="G7" s="23" t="s">
        <v>137</v>
      </c>
      <c r="H7" s="23" t="s">
        <v>138</v>
      </c>
      <c r="I7" s="23" t="s">
        <v>139</v>
      </c>
      <c r="J7" s="23" t="s">
        <v>140</v>
      </c>
      <c r="K7" s="23" t="s">
        <v>141</v>
      </c>
      <c r="L7" s="23" t="s">
        <v>480</v>
      </c>
      <c r="M7" s="23" t="s">
        <v>44</v>
      </c>
      <c r="N7" s="23" t="s">
        <v>143</v>
      </c>
      <c r="O7" s="23" t="s">
        <v>17</v>
      </c>
      <c r="P7" s="23" t="s">
        <v>606</v>
      </c>
      <c r="Q7" s="76"/>
      <c r="R7" s="76"/>
      <c r="S7" s="76"/>
      <c r="T7" s="76"/>
      <c r="U7" s="76"/>
      <c r="V7" s="76"/>
      <c r="W7" s="76"/>
      <c r="X7" s="76"/>
    </row>
    <row r="8" spans="2:24" ht="15.75" customHeight="1" thickTop="1" x14ac:dyDescent="0.15">
      <c r="B8" s="122" t="s">
        <v>428</v>
      </c>
      <c r="C8" s="123"/>
      <c r="D8" s="54">
        <v>348</v>
      </c>
      <c r="E8" s="46">
        <v>90</v>
      </c>
      <c r="F8" s="28">
        <v>40</v>
      </c>
      <c r="G8" s="28">
        <v>48</v>
      </c>
      <c r="H8" s="28">
        <v>42</v>
      </c>
      <c r="I8" s="28">
        <v>4</v>
      </c>
      <c r="J8" s="28">
        <v>29</v>
      </c>
      <c r="K8" s="28">
        <v>10</v>
      </c>
      <c r="L8" s="28">
        <v>52</v>
      </c>
      <c r="M8" s="28">
        <v>9</v>
      </c>
      <c r="N8" s="28">
        <v>80</v>
      </c>
      <c r="O8" s="28">
        <v>32</v>
      </c>
      <c r="P8" s="44">
        <v>30</v>
      </c>
    </row>
    <row r="9" spans="2:24" ht="15.75" customHeight="1" x14ac:dyDescent="0.15">
      <c r="B9" s="124"/>
      <c r="C9" s="125"/>
      <c r="D9" s="52">
        <v>100</v>
      </c>
      <c r="E9" s="47">
        <v>25.9</v>
      </c>
      <c r="F9" s="39">
        <v>11.5</v>
      </c>
      <c r="G9" s="39">
        <v>13.8</v>
      </c>
      <c r="H9" s="39">
        <v>12.1</v>
      </c>
      <c r="I9" s="39">
        <v>1.1000000000000001</v>
      </c>
      <c r="J9" s="39">
        <v>8.3000000000000007</v>
      </c>
      <c r="K9" s="39">
        <v>2.9</v>
      </c>
      <c r="L9" s="39">
        <v>14.9</v>
      </c>
      <c r="M9" s="39">
        <v>2.6</v>
      </c>
      <c r="N9" s="39">
        <v>23</v>
      </c>
      <c r="O9" s="39">
        <v>9.1999999999999993</v>
      </c>
      <c r="P9" s="42">
        <v>8.6</v>
      </c>
    </row>
    <row r="10" spans="2:24" ht="15.75" customHeight="1" x14ac:dyDescent="0.15">
      <c r="B10" s="126" t="s">
        <v>429</v>
      </c>
      <c r="C10" s="129" t="s">
        <v>2</v>
      </c>
      <c r="D10" s="51">
        <v>190</v>
      </c>
      <c r="E10" s="48">
        <v>38</v>
      </c>
      <c r="F10" s="40">
        <v>19</v>
      </c>
      <c r="G10" s="40">
        <v>27</v>
      </c>
      <c r="H10" s="40">
        <v>18</v>
      </c>
      <c r="I10" s="40">
        <v>3</v>
      </c>
      <c r="J10" s="40">
        <v>19</v>
      </c>
      <c r="K10" s="40">
        <v>6</v>
      </c>
      <c r="L10" s="40">
        <v>27</v>
      </c>
      <c r="M10" s="40">
        <v>8</v>
      </c>
      <c r="N10" s="40">
        <v>48</v>
      </c>
      <c r="O10" s="40">
        <v>20</v>
      </c>
      <c r="P10" s="41">
        <v>19</v>
      </c>
    </row>
    <row r="11" spans="2:24" ht="15.75" customHeight="1" x14ac:dyDescent="0.15">
      <c r="B11" s="127"/>
      <c r="C11" s="130"/>
      <c r="D11" s="53">
        <v>100</v>
      </c>
      <c r="E11" s="49">
        <v>20</v>
      </c>
      <c r="F11" s="35">
        <v>10</v>
      </c>
      <c r="G11" s="35">
        <v>14.2</v>
      </c>
      <c r="H11" s="35">
        <v>9.5</v>
      </c>
      <c r="I11" s="35">
        <v>1.6</v>
      </c>
      <c r="J11" s="35">
        <v>10</v>
      </c>
      <c r="K11" s="35">
        <v>3.2</v>
      </c>
      <c r="L11" s="35">
        <v>14.2</v>
      </c>
      <c r="M11" s="35">
        <v>4.2</v>
      </c>
      <c r="N11" s="35">
        <v>25.3</v>
      </c>
      <c r="O11" s="35">
        <v>10.5</v>
      </c>
      <c r="P11" s="43">
        <v>10</v>
      </c>
    </row>
    <row r="12" spans="2:24" ht="15.75" customHeight="1" x14ac:dyDescent="0.15">
      <c r="B12" s="127"/>
      <c r="C12" s="131" t="s">
        <v>3</v>
      </c>
      <c r="D12" s="54">
        <v>158</v>
      </c>
      <c r="E12" s="46">
        <v>52</v>
      </c>
      <c r="F12" s="28">
        <v>21</v>
      </c>
      <c r="G12" s="28">
        <v>21</v>
      </c>
      <c r="H12" s="28">
        <v>24</v>
      </c>
      <c r="I12" s="28">
        <v>1</v>
      </c>
      <c r="J12" s="28">
        <v>10</v>
      </c>
      <c r="K12" s="28">
        <v>4</v>
      </c>
      <c r="L12" s="28">
        <v>25</v>
      </c>
      <c r="M12" s="28">
        <v>1</v>
      </c>
      <c r="N12" s="28">
        <v>32</v>
      </c>
      <c r="O12" s="28">
        <v>12</v>
      </c>
      <c r="P12" s="44">
        <v>11</v>
      </c>
    </row>
    <row r="13" spans="2:24" ht="15.75" customHeight="1" x14ac:dyDescent="0.15">
      <c r="B13" s="128"/>
      <c r="C13" s="132"/>
      <c r="D13" s="52">
        <v>100</v>
      </c>
      <c r="E13" s="47">
        <v>32.9</v>
      </c>
      <c r="F13" s="39">
        <v>13.3</v>
      </c>
      <c r="G13" s="39">
        <v>13.3</v>
      </c>
      <c r="H13" s="39">
        <v>15.2</v>
      </c>
      <c r="I13" s="39">
        <v>0.6</v>
      </c>
      <c r="J13" s="39">
        <v>6.3</v>
      </c>
      <c r="K13" s="39">
        <v>2.5</v>
      </c>
      <c r="L13" s="39">
        <v>15.8</v>
      </c>
      <c r="M13" s="39">
        <v>0.6</v>
      </c>
      <c r="N13" s="39">
        <v>20.3</v>
      </c>
      <c r="O13" s="39">
        <v>7.6</v>
      </c>
      <c r="P13" s="42">
        <v>7</v>
      </c>
    </row>
    <row r="14" spans="2:24" ht="15.75" customHeight="1" x14ac:dyDescent="0.15">
      <c r="B14" s="133" t="s">
        <v>468</v>
      </c>
      <c r="C14" s="129" t="s">
        <v>2</v>
      </c>
      <c r="D14" s="51">
        <v>151</v>
      </c>
      <c r="E14" s="48">
        <v>50</v>
      </c>
      <c r="F14" s="40">
        <v>18</v>
      </c>
      <c r="G14" s="40">
        <v>16</v>
      </c>
      <c r="H14" s="40">
        <v>21</v>
      </c>
      <c r="I14" s="40">
        <v>2</v>
      </c>
      <c r="J14" s="40">
        <v>10</v>
      </c>
      <c r="K14" s="40">
        <v>2</v>
      </c>
      <c r="L14" s="40">
        <v>22</v>
      </c>
      <c r="M14" s="40">
        <v>1</v>
      </c>
      <c r="N14" s="40">
        <v>31</v>
      </c>
      <c r="O14" s="40">
        <v>11</v>
      </c>
      <c r="P14" s="41">
        <v>12</v>
      </c>
    </row>
    <row r="15" spans="2:24" ht="15.75" customHeight="1" x14ac:dyDescent="0.15">
      <c r="B15" s="134"/>
      <c r="C15" s="130"/>
      <c r="D15" s="53">
        <v>100</v>
      </c>
      <c r="E15" s="49">
        <v>33.1</v>
      </c>
      <c r="F15" s="35">
        <v>11.9</v>
      </c>
      <c r="G15" s="35">
        <v>10.6</v>
      </c>
      <c r="H15" s="35">
        <v>13.9</v>
      </c>
      <c r="I15" s="35">
        <v>1.3</v>
      </c>
      <c r="J15" s="35">
        <v>6.6</v>
      </c>
      <c r="K15" s="35">
        <v>1.3</v>
      </c>
      <c r="L15" s="35">
        <v>14.6</v>
      </c>
      <c r="M15" s="35">
        <v>0.7</v>
      </c>
      <c r="N15" s="35">
        <v>20.5</v>
      </c>
      <c r="O15" s="35">
        <v>7.3</v>
      </c>
      <c r="P15" s="43">
        <v>7.9</v>
      </c>
    </row>
    <row r="16" spans="2:24" ht="15.75" customHeight="1" x14ac:dyDescent="0.15">
      <c r="B16" s="134"/>
      <c r="C16" s="131" t="s">
        <v>3</v>
      </c>
      <c r="D16" s="54">
        <v>194</v>
      </c>
      <c r="E16" s="46">
        <v>39</v>
      </c>
      <c r="F16" s="28">
        <v>22</v>
      </c>
      <c r="G16" s="28">
        <v>32</v>
      </c>
      <c r="H16" s="28">
        <v>21</v>
      </c>
      <c r="I16" s="28">
        <v>2</v>
      </c>
      <c r="J16" s="28">
        <v>19</v>
      </c>
      <c r="K16" s="28">
        <v>8</v>
      </c>
      <c r="L16" s="28">
        <v>30</v>
      </c>
      <c r="M16" s="28">
        <v>8</v>
      </c>
      <c r="N16" s="28">
        <v>49</v>
      </c>
      <c r="O16" s="28">
        <v>19</v>
      </c>
      <c r="P16" s="44">
        <v>18</v>
      </c>
    </row>
    <row r="17" spans="2:16" ht="15.75" customHeight="1" x14ac:dyDescent="0.15">
      <c r="B17" s="135"/>
      <c r="C17" s="132"/>
      <c r="D17" s="52">
        <v>100</v>
      </c>
      <c r="E17" s="47">
        <v>20.100000000000001</v>
      </c>
      <c r="F17" s="39">
        <v>11.3</v>
      </c>
      <c r="G17" s="39">
        <v>16.5</v>
      </c>
      <c r="H17" s="39">
        <v>10.8</v>
      </c>
      <c r="I17" s="39">
        <v>1</v>
      </c>
      <c r="J17" s="39">
        <v>9.8000000000000007</v>
      </c>
      <c r="K17" s="39">
        <v>4.0999999999999996</v>
      </c>
      <c r="L17" s="39">
        <v>15.5</v>
      </c>
      <c r="M17" s="39">
        <v>4.0999999999999996</v>
      </c>
      <c r="N17" s="39">
        <v>25.3</v>
      </c>
      <c r="O17" s="39">
        <v>9.8000000000000007</v>
      </c>
      <c r="P17" s="42">
        <v>9.3000000000000007</v>
      </c>
    </row>
    <row r="18" spans="2:16" ht="15.75" customHeight="1" x14ac:dyDescent="0.15">
      <c r="B18" s="126" t="s">
        <v>469</v>
      </c>
      <c r="C18" s="129" t="s">
        <v>470</v>
      </c>
      <c r="D18" s="51">
        <v>0</v>
      </c>
      <c r="E18" s="48">
        <v>0</v>
      </c>
      <c r="F18" s="40">
        <v>0</v>
      </c>
      <c r="G18" s="40">
        <v>0</v>
      </c>
      <c r="H18" s="40">
        <v>0</v>
      </c>
      <c r="I18" s="40">
        <v>0</v>
      </c>
      <c r="J18" s="40">
        <v>0</v>
      </c>
      <c r="K18" s="40">
        <v>0</v>
      </c>
      <c r="L18" s="40">
        <v>0</v>
      </c>
      <c r="M18" s="40">
        <v>0</v>
      </c>
      <c r="N18" s="40">
        <v>0</v>
      </c>
      <c r="O18" s="40">
        <v>0</v>
      </c>
      <c r="P18" s="41">
        <v>0</v>
      </c>
    </row>
    <row r="19" spans="2:16" ht="15.75" customHeight="1" x14ac:dyDescent="0.15">
      <c r="B19" s="127"/>
      <c r="C19" s="130"/>
      <c r="D19" s="53">
        <v>0</v>
      </c>
      <c r="E19" s="49">
        <v>0</v>
      </c>
      <c r="F19" s="35">
        <v>0</v>
      </c>
      <c r="G19" s="35">
        <v>0</v>
      </c>
      <c r="H19" s="35">
        <v>0</v>
      </c>
      <c r="I19" s="35">
        <v>0</v>
      </c>
      <c r="J19" s="35">
        <v>0</v>
      </c>
      <c r="K19" s="35">
        <v>0</v>
      </c>
      <c r="L19" s="35">
        <v>0</v>
      </c>
      <c r="M19" s="35">
        <v>0</v>
      </c>
      <c r="N19" s="35">
        <v>0</v>
      </c>
      <c r="O19" s="35">
        <v>0</v>
      </c>
      <c r="P19" s="43">
        <v>0</v>
      </c>
    </row>
    <row r="20" spans="2:16" ht="15.75" customHeight="1" x14ac:dyDescent="0.15">
      <c r="B20" s="127"/>
      <c r="C20" s="131" t="s">
        <v>471</v>
      </c>
      <c r="D20" s="55">
        <v>0</v>
      </c>
      <c r="E20" s="50">
        <v>0</v>
      </c>
      <c r="F20" s="38">
        <v>0</v>
      </c>
      <c r="G20" s="38">
        <v>0</v>
      </c>
      <c r="H20" s="38">
        <v>0</v>
      </c>
      <c r="I20" s="38">
        <v>0</v>
      </c>
      <c r="J20" s="38">
        <v>0</v>
      </c>
      <c r="K20" s="38">
        <v>0</v>
      </c>
      <c r="L20" s="38">
        <v>0</v>
      </c>
      <c r="M20" s="38">
        <v>0</v>
      </c>
      <c r="N20" s="38">
        <v>0</v>
      </c>
      <c r="O20" s="38">
        <v>0</v>
      </c>
      <c r="P20" s="45">
        <v>0</v>
      </c>
    </row>
    <row r="21" spans="2:16" ht="15.75" customHeight="1" x14ac:dyDescent="0.15">
      <c r="B21" s="127"/>
      <c r="C21" s="130"/>
      <c r="D21" s="53">
        <v>0</v>
      </c>
      <c r="E21" s="49">
        <v>0</v>
      </c>
      <c r="F21" s="35">
        <v>0</v>
      </c>
      <c r="G21" s="35">
        <v>0</v>
      </c>
      <c r="H21" s="35">
        <v>0</v>
      </c>
      <c r="I21" s="35">
        <v>0</v>
      </c>
      <c r="J21" s="35">
        <v>0</v>
      </c>
      <c r="K21" s="35">
        <v>0</v>
      </c>
      <c r="L21" s="35">
        <v>0</v>
      </c>
      <c r="M21" s="35">
        <v>0</v>
      </c>
      <c r="N21" s="35">
        <v>0</v>
      </c>
      <c r="O21" s="35">
        <v>0</v>
      </c>
      <c r="P21" s="43">
        <v>0</v>
      </c>
    </row>
    <row r="22" spans="2:16" ht="15.75" customHeight="1" x14ac:dyDescent="0.15">
      <c r="B22" s="127"/>
      <c r="C22" s="136" t="s">
        <v>472</v>
      </c>
      <c r="D22" s="55">
        <v>0</v>
      </c>
      <c r="E22" s="50">
        <v>0</v>
      </c>
      <c r="F22" s="38">
        <v>0</v>
      </c>
      <c r="G22" s="38">
        <v>0</v>
      </c>
      <c r="H22" s="38">
        <v>0</v>
      </c>
      <c r="I22" s="38">
        <v>0</v>
      </c>
      <c r="J22" s="38">
        <v>0</v>
      </c>
      <c r="K22" s="38">
        <v>0</v>
      </c>
      <c r="L22" s="38">
        <v>0</v>
      </c>
      <c r="M22" s="38">
        <v>0</v>
      </c>
      <c r="N22" s="38">
        <v>0</v>
      </c>
      <c r="O22" s="38">
        <v>0</v>
      </c>
      <c r="P22" s="45">
        <v>0</v>
      </c>
    </row>
    <row r="23" spans="2:16" ht="15.75" customHeight="1" x14ac:dyDescent="0.15">
      <c r="B23" s="127"/>
      <c r="C23" s="130"/>
      <c r="D23" s="53">
        <v>0</v>
      </c>
      <c r="E23" s="49">
        <v>0</v>
      </c>
      <c r="F23" s="35">
        <v>0</v>
      </c>
      <c r="G23" s="35">
        <v>0</v>
      </c>
      <c r="H23" s="35">
        <v>0</v>
      </c>
      <c r="I23" s="35">
        <v>0</v>
      </c>
      <c r="J23" s="35">
        <v>0</v>
      </c>
      <c r="K23" s="35">
        <v>0</v>
      </c>
      <c r="L23" s="35">
        <v>0</v>
      </c>
      <c r="M23" s="35">
        <v>0</v>
      </c>
      <c r="N23" s="35">
        <v>0</v>
      </c>
      <c r="O23" s="35">
        <v>0</v>
      </c>
      <c r="P23" s="43">
        <v>0</v>
      </c>
    </row>
    <row r="24" spans="2:16" ht="15.75" customHeight="1" x14ac:dyDescent="0.15">
      <c r="B24" s="127"/>
      <c r="C24" s="136" t="s">
        <v>473</v>
      </c>
      <c r="D24" s="55">
        <v>1</v>
      </c>
      <c r="E24" s="50">
        <v>0</v>
      </c>
      <c r="F24" s="38">
        <v>0</v>
      </c>
      <c r="G24" s="38">
        <v>0</v>
      </c>
      <c r="H24" s="38">
        <v>0</v>
      </c>
      <c r="I24" s="38">
        <v>0</v>
      </c>
      <c r="J24" s="38">
        <v>1</v>
      </c>
      <c r="K24" s="38">
        <v>0</v>
      </c>
      <c r="L24" s="38">
        <v>1</v>
      </c>
      <c r="M24" s="38">
        <v>0</v>
      </c>
      <c r="N24" s="38">
        <v>0</v>
      </c>
      <c r="O24" s="38">
        <v>0</v>
      </c>
      <c r="P24" s="45">
        <v>0</v>
      </c>
    </row>
    <row r="25" spans="2:16" ht="15.75" customHeight="1" x14ac:dyDescent="0.15">
      <c r="B25" s="127"/>
      <c r="C25" s="130"/>
      <c r="D25" s="53">
        <v>100</v>
      </c>
      <c r="E25" s="49">
        <v>0</v>
      </c>
      <c r="F25" s="35">
        <v>0</v>
      </c>
      <c r="G25" s="35">
        <v>0</v>
      </c>
      <c r="H25" s="35">
        <v>0</v>
      </c>
      <c r="I25" s="35">
        <v>0</v>
      </c>
      <c r="J25" s="35">
        <v>100</v>
      </c>
      <c r="K25" s="35">
        <v>0</v>
      </c>
      <c r="L25" s="35">
        <v>100</v>
      </c>
      <c r="M25" s="35">
        <v>0</v>
      </c>
      <c r="N25" s="35">
        <v>0</v>
      </c>
      <c r="O25" s="35">
        <v>0</v>
      </c>
      <c r="P25" s="43">
        <v>0</v>
      </c>
    </row>
    <row r="26" spans="2:16" ht="15.75" customHeight="1" x14ac:dyDescent="0.15">
      <c r="B26" s="127"/>
      <c r="C26" s="131" t="s">
        <v>474</v>
      </c>
      <c r="D26" s="55">
        <v>9</v>
      </c>
      <c r="E26" s="50">
        <v>2</v>
      </c>
      <c r="F26" s="38">
        <v>2</v>
      </c>
      <c r="G26" s="38">
        <v>1</v>
      </c>
      <c r="H26" s="38">
        <v>1</v>
      </c>
      <c r="I26" s="38">
        <v>0</v>
      </c>
      <c r="J26" s="38">
        <v>0</v>
      </c>
      <c r="K26" s="38">
        <v>0</v>
      </c>
      <c r="L26" s="38">
        <v>3</v>
      </c>
      <c r="M26" s="38">
        <v>2</v>
      </c>
      <c r="N26" s="38">
        <v>2</v>
      </c>
      <c r="O26" s="38">
        <v>0</v>
      </c>
      <c r="P26" s="45">
        <v>0</v>
      </c>
    </row>
    <row r="27" spans="2:16" ht="15.75" customHeight="1" x14ac:dyDescent="0.15">
      <c r="B27" s="127"/>
      <c r="C27" s="130"/>
      <c r="D27" s="53">
        <v>100</v>
      </c>
      <c r="E27" s="49">
        <v>22.2</v>
      </c>
      <c r="F27" s="35">
        <v>22.2</v>
      </c>
      <c r="G27" s="35">
        <v>11.1</v>
      </c>
      <c r="H27" s="35">
        <v>11.1</v>
      </c>
      <c r="I27" s="35">
        <v>0</v>
      </c>
      <c r="J27" s="35">
        <v>0</v>
      </c>
      <c r="K27" s="35">
        <v>0</v>
      </c>
      <c r="L27" s="35">
        <v>33.299999999999997</v>
      </c>
      <c r="M27" s="35">
        <v>22.2</v>
      </c>
      <c r="N27" s="35">
        <v>22.2</v>
      </c>
      <c r="O27" s="35">
        <v>0</v>
      </c>
      <c r="P27" s="43">
        <v>0</v>
      </c>
    </row>
    <row r="28" spans="2:16" ht="15.75" customHeight="1" x14ac:dyDescent="0.15">
      <c r="B28" s="127"/>
      <c r="C28" s="131" t="s">
        <v>475</v>
      </c>
      <c r="D28" s="55">
        <v>73</v>
      </c>
      <c r="E28" s="50">
        <v>9</v>
      </c>
      <c r="F28" s="38">
        <v>11</v>
      </c>
      <c r="G28" s="38">
        <v>12</v>
      </c>
      <c r="H28" s="38">
        <v>12</v>
      </c>
      <c r="I28" s="38">
        <v>2</v>
      </c>
      <c r="J28" s="38">
        <v>7</v>
      </c>
      <c r="K28" s="38">
        <v>3</v>
      </c>
      <c r="L28" s="38">
        <v>6</v>
      </c>
      <c r="M28" s="38">
        <v>3</v>
      </c>
      <c r="N28" s="38">
        <v>25</v>
      </c>
      <c r="O28" s="38">
        <v>5</v>
      </c>
      <c r="P28" s="45">
        <v>4</v>
      </c>
    </row>
    <row r="29" spans="2:16" ht="15.75" customHeight="1" x14ac:dyDescent="0.15">
      <c r="B29" s="127"/>
      <c r="C29" s="130"/>
      <c r="D29" s="53">
        <v>100</v>
      </c>
      <c r="E29" s="49">
        <v>12.3</v>
      </c>
      <c r="F29" s="35">
        <v>15.1</v>
      </c>
      <c r="G29" s="35">
        <v>16.399999999999999</v>
      </c>
      <c r="H29" s="35">
        <v>16.399999999999999</v>
      </c>
      <c r="I29" s="35">
        <v>2.7</v>
      </c>
      <c r="J29" s="35">
        <v>9.6</v>
      </c>
      <c r="K29" s="35">
        <v>4.0999999999999996</v>
      </c>
      <c r="L29" s="35">
        <v>8.1999999999999993</v>
      </c>
      <c r="M29" s="35">
        <v>4.0999999999999996</v>
      </c>
      <c r="N29" s="35">
        <v>34.200000000000003</v>
      </c>
      <c r="O29" s="35">
        <v>6.8</v>
      </c>
      <c r="P29" s="43">
        <v>5.5</v>
      </c>
    </row>
    <row r="30" spans="2:16" ht="15.75" customHeight="1" x14ac:dyDescent="0.15">
      <c r="B30" s="127"/>
      <c r="C30" s="136" t="s">
        <v>476</v>
      </c>
      <c r="D30" s="55">
        <v>154</v>
      </c>
      <c r="E30" s="50">
        <v>42</v>
      </c>
      <c r="F30" s="38">
        <v>6</v>
      </c>
      <c r="G30" s="38">
        <v>16</v>
      </c>
      <c r="H30" s="38">
        <v>18</v>
      </c>
      <c r="I30" s="38">
        <v>0</v>
      </c>
      <c r="J30" s="38">
        <v>11</v>
      </c>
      <c r="K30" s="38">
        <v>6</v>
      </c>
      <c r="L30" s="38">
        <v>17</v>
      </c>
      <c r="M30" s="38">
        <v>3</v>
      </c>
      <c r="N30" s="38">
        <v>36</v>
      </c>
      <c r="O30" s="38">
        <v>15</v>
      </c>
      <c r="P30" s="45">
        <v>20</v>
      </c>
    </row>
    <row r="31" spans="2:16" ht="15.75" customHeight="1" x14ac:dyDescent="0.15">
      <c r="B31" s="127"/>
      <c r="C31" s="130"/>
      <c r="D31" s="53">
        <v>100</v>
      </c>
      <c r="E31" s="49">
        <v>27.3</v>
      </c>
      <c r="F31" s="35">
        <v>3.9</v>
      </c>
      <c r="G31" s="35">
        <v>10.4</v>
      </c>
      <c r="H31" s="35">
        <v>11.7</v>
      </c>
      <c r="I31" s="35">
        <v>0</v>
      </c>
      <c r="J31" s="35">
        <v>7.1</v>
      </c>
      <c r="K31" s="35">
        <v>3.9</v>
      </c>
      <c r="L31" s="35">
        <v>11</v>
      </c>
      <c r="M31" s="35">
        <v>1.9</v>
      </c>
      <c r="N31" s="35">
        <v>23.4</v>
      </c>
      <c r="O31" s="35">
        <v>9.6999999999999993</v>
      </c>
      <c r="P31" s="43">
        <v>13</v>
      </c>
    </row>
    <row r="32" spans="2:16" ht="15.75" customHeight="1" x14ac:dyDescent="0.15">
      <c r="B32" s="127"/>
      <c r="C32" s="131" t="s">
        <v>477</v>
      </c>
      <c r="D32" s="54">
        <v>111</v>
      </c>
      <c r="E32" s="46">
        <v>37</v>
      </c>
      <c r="F32" s="28">
        <v>21</v>
      </c>
      <c r="G32" s="28">
        <v>19</v>
      </c>
      <c r="H32" s="28">
        <v>11</v>
      </c>
      <c r="I32" s="28">
        <v>2</v>
      </c>
      <c r="J32" s="28">
        <v>10</v>
      </c>
      <c r="K32" s="28">
        <v>1</v>
      </c>
      <c r="L32" s="28">
        <v>25</v>
      </c>
      <c r="M32" s="28">
        <v>1</v>
      </c>
      <c r="N32" s="28">
        <v>17</v>
      </c>
      <c r="O32" s="28">
        <v>12</v>
      </c>
      <c r="P32" s="44">
        <v>6</v>
      </c>
    </row>
    <row r="33" spans="2:16" ht="15.75" customHeight="1" x14ac:dyDescent="0.15">
      <c r="B33" s="127"/>
      <c r="C33" s="130"/>
      <c r="D33" s="53">
        <v>100</v>
      </c>
      <c r="E33" s="49">
        <v>33.299999999999997</v>
      </c>
      <c r="F33" s="35">
        <v>18.899999999999999</v>
      </c>
      <c r="G33" s="35">
        <v>17.100000000000001</v>
      </c>
      <c r="H33" s="35">
        <v>9.9</v>
      </c>
      <c r="I33" s="35">
        <v>1.8</v>
      </c>
      <c r="J33" s="35">
        <v>9</v>
      </c>
      <c r="K33" s="35">
        <v>0.9</v>
      </c>
      <c r="L33" s="35">
        <v>22.5</v>
      </c>
      <c r="M33" s="35">
        <v>0.9</v>
      </c>
      <c r="N33" s="35">
        <v>15.3</v>
      </c>
      <c r="O33" s="35">
        <v>10.8</v>
      </c>
      <c r="P33" s="43">
        <v>5.4</v>
      </c>
    </row>
    <row r="34" spans="2:16" ht="15.75" customHeight="1" x14ac:dyDescent="0.15">
      <c r="B34" s="127"/>
      <c r="C34" s="136" t="s">
        <v>17</v>
      </c>
      <c r="D34" s="55">
        <v>0</v>
      </c>
      <c r="E34" s="50">
        <v>0</v>
      </c>
      <c r="F34" s="38">
        <v>0</v>
      </c>
      <c r="G34" s="38">
        <v>0</v>
      </c>
      <c r="H34" s="38">
        <v>0</v>
      </c>
      <c r="I34" s="38">
        <v>0</v>
      </c>
      <c r="J34" s="38">
        <v>0</v>
      </c>
      <c r="K34" s="38">
        <v>0</v>
      </c>
      <c r="L34" s="38">
        <v>0</v>
      </c>
      <c r="M34" s="38">
        <v>0</v>
      </c>
      <c r="N34" s="38">
        <v>0</v>
      </c>
      <c r="O34" s="38">
        <v>0</v>
      </c>
      <c r="P34" s="45">
        <v>0</v>
      </c>
    </row>
    <row r="35" spans="2:16" ht="15.75" customHeight="1" x14ac:dyDescent="0.15">
      <c r="B35" s="128"/>
      <c r="C35" s="132"/>
      <c r="D35" s="52">
        <v>0</v>
      </c>
      <c r="E35" s="47">
        <v>0</v>
      </c>
      <c r="F35" s="39">
        <v>0</v>
      </c>
      <c r="G35" s="39">
        <v>0</v>
      </c>
      <c r="H35" s="39">
        <v>0</v>
      </c>
      <c r="I35" s="39">
        <v>0</v>
      </c>
      <c r="J35" s="39">
        <v>0</v>
      </c>
      <c r="K35" s="39">
        <v>0</v>
      </c>
      <c r="L35" s="39">
        <v>0</v>
      </c>
      <c r="M35" s="39">
        <v>0</v>
      </c>
      <c r="N35" s="39">
        <v>0</v>
      </c>
      <c r="O35" s="39">
        <v>0</v>
      </c>
      <c r="P35" s="42">
        <v>0</v>
      </c>
    </row>
    <row r="36" spans="2:16" ht="15.75" customHeight="1" x14ac:dyDescent="0.15">
      <c r="B36" s="126" t="s">
        <v>478</v>
      </c>
      <c r="C36" s="129" t="s">
        <v>18</v>
      </c>
      <c r="D36" s="51">
        <v>32</v>
      </c>
      <c r="E36" s="48">
        <v>8</v>
      </c>
      <c r="F36" s="40">
        <v>7</v>
      </c>
      <c r="G36" s="40">
        <v>8</v>
      </c>
      <c r="H36" s="40">
        <v>5</v>
      </c>
      <c r="I36" s="40">
        <v>1</v>
      </c>
      <c r="J36" s="40">
        <v>1</v>
      </c>
      <c r="K36" s="40">
        <v>1</v>
      </c>
      <c r="L36" s="40">
        <v>4</v>
      </c>
      <c r="M36" s="40">
        <v>1</v>
      </c>
      <c r="N36" s="40">
        <v>4</v>
      </c>
      <c r="O36" s="40">
        <v>2</v>
      </c>
      <c r="P36" s="41">
        <v>5</v>
      </c>
    </row>
    <row r="37" spans="2:16" ht="15.75" customHeight="1" x14ac:dyDescent="0.15">
      <c r="B37" s="127"/>
      <c r="C37" s="130"/>
      <c r="D37" s="53">
        <v>100</v>
      </c>
      <c r="E37" s="49">
        <v>25</v>
      </c>
      <c r="F37" s="35">
        <v>21.9</v>
      </c>
      <c r="G37" s="35">
        <v>25</v>
      </c>
      <c r="H37" s="35">
        <v>15.6</v>
      </c>
      <c r="I37" s="35">
        <v>3.1</v>
      </c>
      <c r="J37" s="35">
        <v>3.1</v>
      </c>
      <c r="K37" s="35">
        <v>3.1</v>
      </c>
      <c r="L37" s="35">
        <v>12.5</v>
      </c>
      <c r="M37" s="35">
        <v>3.1</v>
      </c>
      <c r="N37" s="35">
        <v>12.5</v>
      </c>
      <c r="O37" s="35">
        <v>6.3</v>
      </c>
      <c r="P37" s="43">
        <v>15.6</v>
      </c>
    </row>
    <row r="38" spans="2:16" ht="15.75" customHeight="1" x14ac:dyDescent="0.15">
      <c r="B38" s="127"/>
      <c r="C38" s="131" t="s">
        <v>19</v>
      </c>
      <c r="D38" s="54">
        <v>53</v>
      </c>
      <c r="E38" s="46">
        <v>8</v>
      </c>
      <c r="F38" s="28">
        <v>5</v>
      </c>
      <c r="G38" s="28">
        <v>7</v>
      </c>
      <c r="H38" s="28">
        <v>5</v>
      </c>
      <c r="I38" s="28">
        <v>1</v>
      </c>
      <c r="J38" s="28">
        <v>3</v>
      </c>
      <c r="K38" s="28">
        <v>1</v>
      </c>
      <c r="L38" s="28">
        <v>8</v>
      </c>
      <c r="M38" s="28">
        <v>1</v>
      </c>
      <c r="N38" s="28">
        <v>19</v>
      </c>
      <c r="O38" s="28">
        <v>6</v>
      </c>
      <c r="P38" s="44">
        <v>6</v>
      </c>
    </row>
    <row r="39" spans="2:16" ht="15.75" customHeight="1" x14ac:dyDescent="0.15">
      <c r="B39" s="127"/>
      <c r="C39" s="130"/>
      <c r="D39" s="53">
        <v>100</v>
      </c>
      <c r="E39" s="49">
        <v>15.1</v>
      </c>
      <c r="F39" s="35">
        <v>9.4</v>
      </c>
      <c r="G39" s="35">
        <v>13.2</v>
      </c>
      <c r="H39" s="35">
        <v>9.4</v>
      </c>
      <c r="I39" s="35">
        <v>1.9</v>
      </c>
      <c r="J39" s="35">
        <v>5.7</v>
      </c>
      <c r="K39" s="35">
        <v>1.9</v>
      </c>
      <c r="L39" s="35">
        <v>15.1</v>
      </c>
      <c r="M39" s="35">
        <v>1.9</v>
      </c>
      <c r="N39" s="35">
        <v>35.799999999999997</v>
      </c>
      <c r="O39" s="35">
        <v>11.3</v>
      </c>
      <c r="P39" s="43">
        <v>11.3</v>
      </c>
    </row>
    <row r="40" spans="2:16" ht="15.75" customHeight="1" x14ac:dyDescent="0.15">
      <c r="B40" s="127"/>
      <c r="C40" s="131" t="s">
        <v>20</v>
      </c>
      <c r="D40" s="54">
        <v>87</v>
      </c>
      <c r="E40" s="46">
        <v>25</v>
      </c>
      <c r="F40" s="28">
        <v>12</v>
      </c>
      <c r="G40" s="28">
        <v>13</v>
      </c>
      <c r="H40" s="28">
        <v>13</v>
      </c>
      <c r="I40" s="28">
        <v>2</v>
      </c>
      <c r="J40" s="28">
        <v>10</v>
      </c>
      <c r="K40" s="28">
        <v>3</v>
      </c>
      <c r="L40" s="28">
        <v>15</v>
      </c>
      <c r="M40" s="28">
        <v>1</v>
      </c>
      <c r="N40" s="28">
        <v>20</v>
      </c>
      <c r="O40" s="28">
        <v>8</v>
      </c>
      <c r="P40" s="44">
        <v>3</v>
      </c>
    </row>
    <row r="41" spans="2:16" ht="15.75" customHeight="1" x14ac:dyDescent="0.15">
      <c r="B41" s="127"/>
      <c r="C41" s="130"/>
      <c r="D41" s="53">
        <v>100</v>
      </c>
      <c r="E41" s="49">
        <v>28.7</v>
      </c>
      <c r="F41" s="35">
        <v>13.8</v>
      </c>
      <c r="G41" s="35">
        <v>14.9</v>
      </c>
      <c r="H41" s="35">
        <v>14.9</v>
      </c>
      <c r="I41" s="35">
        <v>2.2999999999999998</v>
      </c>
      <c r="J41" s="35">
        <v>11.5</v>
      </c>
      <c r="K41" s="35">
        <v>3.4</v>
      </c>
      <c r="L41" s="35">
        <v>17.2</v>
      </c>
      <c r="M41" s="35">
        <v>1.1000000000000001</v>
      </c>
      <c r="N41" s="35">
        <v>23</v>
      </c>
      <c r="O41" s="35">
        <v>9.1999999999999993</v>
      </c>
      <c r="P41" s="43">
        <v>3.4</v>
      </c>
    </row>
    <row r="42" spans="2:16" ht="15.75" customHeight="1" x14ac:dyDescent="0.15">
      <c r="B42" s="127"/>
      <c r="C42" s="131" t="s">
        <v>21</v>
      </c>
      <c r="D42" s="54">
        <v>74</v>
      </c>
      <c r="E42" s="46">
        <v>25</v>
      </c>
      <c r="F42" s="28">
        <v>10</v>
      </c>
      <c r="G42" s="28">
        <v>8</v>
      </c>
      <c r="H42" s="28">
        <v>5</v>
      </c>
      <c r="I42" s="28">
        <v>0</v>
      </c>
      <c r="J42" s="28">
        <v>9</v>
      </c>
      <c r="K42" s="28">
        <v>2</v>
      </c>
      <c r="L42" s="28">
        <v>11</v>
      </c>
      <c r="M42" s="28">
        <v>1</v>
      </c>
      <c r="N42" s="28">
        <v>13</v>
      </c>
      <c r="O42" s="28">
        <v>6</v>
      </c>
      <c r="P42" s="44">
        <v>5</v>
      </c>
    </row>
    <row r="43" spans="2:16" ht="15.75" customHeight="1" x14ac:dyDescent="0.15">
      <c r="B43" s="127"/>
      <c r="C43" s="130"/>
      <c r="D43" s="53">
        <v>100</v>
      </c>
      <c r="E43" s="49">
        <v>33.799999999999997</v>
      </c>
      <c r="F43" s="35">
        <v>13.5</v>
      </c>
      <c r="G43" s="35">
        <v>10.8</v>
      </c>
      <c r="H43" s="35">
        <v>6.8</v>
      </c>
      <c r="I43" s="35">
        <v>0</v>
      </c>
      <c r="J43" s="35">
        <v>12.2</v>
      </c>
      <c r="K43" s="35">
        <v>2.7</v>
      </c>
      <c r="L43" s="35">
        <v>14.9</v>
      </c>
      <c r="M43" s="35">
        <v>1.4</v>
      </c>
      <c r="N43" s="35">
        <v>17.600000000000001</v>
      </c>
      <c r="O43" s="35">
        <v>8.1</v>
      </c>
      <c r="P43" s="43">
        <v>6.8</v>
      </c>
    </row>
    <row r="44" spans="2:16" ht="15.75" customHeight="1" x14ac:dyDescent="0.15">
      <c r="B44" s="127"/>
      <c r="C44" s="136" t="s">
        <v>22</v>
      </c>
      <c r="D44" s="55">
        <v>65</v>
      </c>
      <c r="E44" s="50">
        <v>14</v>
      </c>
      <c r="F44" s="38">
        <v>4</v>
      </c>
      <c r="G44" s="38">
        <v>8</v>
      </c>
      <c r="H44" s="38">
        <v>9</v>
      </c>
      <c r="I44" s="38">
        <v>0</v>
      </c>
      <c r="J44" s="38">
        <v>4</v>
      </c>
      <c r="K44" s="38">
        <v>1</v>
      </c>
      <c r="L44" s="38">
        <v>10</v>
      </c>
      <c r="M44" s="38">
        <v>3</v>
      </c>
      <c r="N44" s="38">
        <v>17</v>
      </c>
      <c r="O44" s="38">
        <v>5</v>
      </c>
      <c r="P44" s="45">
        <v>8</v>
      </c>
    </row>
    <row r="45" spans="2:16" ht="15.75" customHeight="1" x14ac:dyDescent="0.15">
      <c r="B45" s="127"/>
      <c r="C45" s="130"/>
      <c r="D45" s="53">
        <v>100</v>
      </c>
      <c r="E45" s="49">
        <v>21.5</v>
      </c>
      <c r="F45" s="35">
        <v>6.2</v>
      </c>
      <c r="G45" s="35">
        <v>12.3</v>
      </c>
      <c r="H45" s="35">
        <v>13.8</v>
      </c>
      <c r="I45" s="35">
        <v>0</v>
      </c>
      <c r="J45" s="35">
        <v>6.2</v>
      </c>
      <c r="K45" s="35">
        <v>1.5</v>
      </c>
      <c r="L45" s="35">
        <v>15.4</v>
      </c>
      <c r="M45" s="35">
        <v>4.5999999999999996</v>
      </c>
      <c r="N45" s="35">
        <v>26.2</v>
      </c>
      <c r="O45" s="35">
        <v>7.7</v>
      </c>
      <c r="P45" s="43">
        <v>12.3</v>
      </c>
    </row>
    <row r="46" spans="2:16" ht="15.75" customHeight="1" x14ac:dyDescent="0.15">
      <c r="B46" s="127"/>
      <c r="C46" s="131" t="s">
        <v>23</v>
      </c>
      <c r="D46" s="54">
        <v>27</v>
      </c>
      <c r="E46" s="46">
        <v>7</v>
      </c>
      <c r="F46" s="28">
        <v>2</v>
      </c>
      <c r="G46" s="28">
        <v>3</v>
      </c>
      <c r="H46" s="28">
        <v>3</v>
      </c>
      <c r="I46" s="28">
        <v>0</v>
      </c>
      <c r="J46" s="28">
        <v>1</v>
      </c>
      <c r="K46" s="28">
        <v>2</v>
      </c>
      <c r="L46" s="28">
        <v>4</v>
      </c>
      <c r="M46" s="28">
        <v>1</v>
      </c>
      <c r="N46" s="28">
        <v>6</v>
      </c>
      <c r="O46" s="28">
        <v>4</v>
      </c>
      <c r="P46" s="44">
        <v>3</v>
      </c>
    </row>
    <row r="47" spans="2:16" ht="15.75" customHeight="1" x14ac:dyDescent="0.15">
      <c r="B47" s="127"/>
      <c r="C47" s="130"/>
      <c r="D47" s="53">
        <v>100</v>
      </c>
      <c r="E47" s="49">
        <v>25.9</v>
      </c>
      <c r="F47" s="35">
        <v>7.4</v>
      </c>
      <c r="G47" s="35">
        <v>11.1</v>
      </c>
      <c r="H47" s="35">
        <v>11.1</v>
      </c>
      <c r="I47" s="35">
        <v>0</v>
      </c>
      <c r="J47" s="35">
        <v>3.7</v>
      </c>
      <c r="K47" s="35">
        <v>7.4</v>
      </c>
      <c r="L47" s="35">
        <v>14.8</v>
      </c>
      <c r="M47" s="35">
        <v>3.7</v>
      </c>
      <c r="N47" s="35">
        <v>22.2</v>
      </c>
      <c r="O47" s="35">
        <v>14.8</v>
      </c>
      <c r="P47" s="43">
        <v>11.1</v>
      </c>
    </row>
    <row r="48" spans="2:16" ht="15.75" customHeight="1" x14ac:dyDescent="0.15">
      <c r="B48" s="127"/>
      <c r="C48" s="131" t="s">
        <v>24</v>
      </c>
      <c r="D48" s="54">
        <v>9</v>
      </c>
      <c r="E48" s="46">
        <v>3</v>
      </c>
      <c r="F48" s="28">
        <v>0</v>
      </c>
      <c r="G48" s="28">
        <v>0</v>
      </c>
      <c r="H48" s="28">
        <v>2</v>
      </c>
      <c r="I48" s="28">
        <v>0</v>
      </c>
      <c r="J48" s="28">
        <v>1</v>
      </c>
      <c r="K48" s="28">
        <v>0</v>
      </c>
      <c r="L48" s="28">
        <v>0</v>
      </c>
      <c r="M48" s="28">
        <v>1</v>
      </c>
      <c r="N48" s="28">
        <v>1</v>
      </c>
      <c r="O48" s="28">
        <v>1</v>
      </c>
      <c r="P48" s="44">
        <v>0</v>
      </c>
    </row>
    <row r="49" spans="2:16" ht="15.75" customHeight="1" x14ac:dyDescent="0.15">
      <c r="B49" s="128"/>
      <c r="C49" s="132"/>
      <c r="D49" s="52">
        <v>100</v>
      </c>
      <c r="E49" s="47">
        <v>33.299999999999997</v>
      </c>
      <c r="F49" s="39">
        <v>0</v>
      </c>
      <c r="G49" s="39">
        <v>0</v>
      </c>
      <c r="H49" s="39">
        <v>22.2</v>
      </c>
      <c r="I49" s="39">
        <v>0</v>
      </c>
      <c r="J49" s="39">
        <v>11.1</v>
      </c>
      <c r="K49" s="39">
        <v>0</v>
      </c>
      <c r="L49" s="39">
        <v>0</v>
      </c>
      <c r="M49" s="39">
        <v>11.1</v>
      </c>
      <c r="N49" s="39">
        <v>11.1</v>
      </c>
      <c r="O49" s="39">
        <v>11.1</v>
      </c>
      <c r="P49" s="42">
        <v>0</v>
      </c>
    </row>
  </sheetData>
  <mergeCells count="25">
    <mergeCell ref="B36:B49"/>
    <mergeCell ref="C36:C37"/>
    <mergeCell ref="C38:C39"/>
    <mergeCell ref="C40:C41"/>
    <mergeCell ref="C42:C43"/>
    <mergeCell ref="C44:C45"/>
    <mergeCell ref="C46:C47"/>
    <mergeCell ref="C48:C49"/>
    <mergeCell ref="B18:B35"/>
    <mergeCell ref="C18:C19"/>
    <mergeCell ref="C20:C21"/>
    <mergeCell ref="C22:C23"/>
    <mergeCell ref="C24:C25"/>
    <mergeCell ref="C26:C27"/>
    <mergeCell ref="C28:C29"/>
    <mergeCell ref="C30:C31"/>
    <mergeCell ref="C32:C33"/>
    <mergeCell ref="C34:C35"/>
    <mergeCell ref="B8:C9"/>
    <mergeCell ref="B10:B13"/>
    <mergeCell ref="C10:C11"/>
    <mergeCell ref="C12:C13"/>
    <mergeCell ref="B14:B17"/>
    <mergeCell ref="C14:C15"/>
    <mergeCell ref="C16:C17"/>
  </mergeCells>
  <phoneticPr fontId="2"/>
  <conditionalFormatting sqref="E9:P9">
    <cfRule type="top10" dxfId="1807" priority="21" rank="1"/>
  </conditionalFormatting>
  <conditionalFormatting sqref="E11:P11">
    <cfRule type="top10" dxfId="1806" priority="20" rank="1"/>
  </conditionalFormatting>
  <conditionalFormatting sqref="E13:P13">
    <cfRule type="top10" dxfId="1805" priority="19" rank="1"/>
  </conditionalFormatting>
  <conditionalFormatting sqref="E15:P15">
    <cfRule type="top10" dxfId="1804" priority="18" rank="1"/>
  </conditionalFormatting>
  <conditionalFormatting sqref="E17:P17">
    <cfRule type="top10" dxfId="1803" priority="17" rank="1"/>
  </conditionalFormatting>
  <conditionalFormatting sqref="E25:P25">
    <cfRule type="top10" dxfId="1802" priority="15" rank="1"/>
  </conditionalFormatting>
  <conditionalFormatting sqref="E31:P31">
    <cfRule type="top10" dxfId="1801" priority="14" rank="1"/>
  </conditionalFormatting>
  <conditionalFormatting sqref="E33:P33">
    <cfRule type="top10" dxfId="1800" priority="13" rank="1"/>
  </conditionalFormatting>
  <conditionalFormatting sqref="E37:P37">
    <cfRule type="top10" dxfId="1799" priority="11" rank="1"/>
  </conditionalFormatting>
  <conditionalFormatting sqref="E39:P39">
    <cfRule type="top10" dxfId="1798" priority="10" rank="1"/>
  </conditionalFormatting>
  <conditionalFormatting sqref="E41:P41">
    <cfRule type="top10" dxfId="1797" priority="9" rank="1"/>
  </conditionalFormatting>
  <conditionalFormatting sqref="E43:P43">
    <cfRule type="top10" dxfId="1796" priority="8" rank="1"/>
  </conditionalFormatting>
  <conditionalFormatting sqref="E45:P45">
    <cfRule type="top10" dxfId="1795" priority="7" rank="1"/>
  </conditionalFormatting>
  <conditionalFormatting sqref="E47:P47">
    <cfRule type="top10" dxfId="1794" priority="6" rank="1"/>
  </conditionalFormatting>
  <conditionalFormatting sqref="E49:P49">
    <cfRule type="top10" dxfId="1793" priority="5" rank="1"/>
  </conditionalFormatting>
  <conditionalFormatting sqref="E27:P27">
    <cfRule type="top10" dxfId="1792" priority="2" rank="1"/>
  </conditionalFormatting>
  <conditionalFormatting sqref="E29:P29">
    <cfRule type="top10" dxfId="1791" priority="1" rank="1"/>
  </conditionalFormatting>
  <pageMargins left="0.7" right="0.7" top="0.75" bottom="0.75" header="0.3" footer="0.3"/>
  <pageSetup paperSize="9" scale="61" orientation="landscape" r:id="rId1"/>
  <headerFoot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9"/>
  <sheetViews>
    <sheetView showGridLines="0" topLeftCell="A3" zoomScaleNormal="100" workbookViewId="0"/>
  </sheetViews>
  <sheetFormatPr defaultColWidth="8.625" defaultRowHeight="15.75" customHeight="1" x14ac:dyDescent="0.15"/>
  <cols>
    <col min="1" max="2" width="5.625" style="1" customWidth="1"/>
    <col min="3" max="3" width="20.625" style="1" customWidth="1"/>
    <col min="4" max="16384" width="8.625" style="1"/>
  </cols>
  <sheetData>
    <row r="2" spans="2:19" ht="15.75" customHeight="1" x14ac:dyDescent="0.15">
      <c r="B2" s="1" t="s">
        <v>546</v>
      </c>
    </row>
    <row r="3" spans="2:19" ht="15.75" customHeight="1" x14ac:dyDescent="0.15">
      <c r="B3" s="1" t="s">
        <v>547</v>
      </c>
    </row>
    <row r="4" spans="2:19" ht="15.75" customHeight="1" x14ac:dyDescent="0.15">
      <c r="B4" s="1" t="s">
        <v>554</v>
      </c>
    </row>
    <row r="5" spans="2:19" ht="15.75" customHeight="1" x14ac:dyDescent="0.15">
      <c r="B5" s="1" t="s">
        <v>552</v>
      </c>
    </row>
    <row r="6" spans="2:19" ht="4.5" customHeight="1" x14ac:dyDescent="0.15">
      <c r="B6" s="12"/>
      <c r="C6" s="14"/>
      <c r="D6" s="15"/>
      <c r="E6" s="6"/>
      <c r="F6" s="13"/>
      <c r="G6" s="13"/>
      <c r="H6" s="13"/>
      <c r="I6" s="13"/>
      <c r="J6" s="13"/>
    </row>
    <row r="7" spans="2:19" s="2" customFormat="1" ht="118.5" customHeight="1" thickBot="1" x14ac:dyDescent="0.2">
      <c r="B7" s="9"/>
      <c r="C7" s="5" t="s">
        <v>427</v>
      </c>
      <c r="D7" s="19" t="s">
        <v>52</v>
      </c>
      <c r="E7" s="22" t="s">
        <v>131</v>
      </c>
      <c r="F7" s="23" t="s">
        <v>584</v>
      </c>
      <c r="G7" s="23" t="s">
        <v>133</v>
      </c>
      <c r="H7" s="23" t="s">
        <v>134</v>
      </c>
      <c r="I7" s="23" t="s">
        <v>17</v>
      </c>
      <c r="J7" s="23" t="s">
        <v>53</v>
      </c>
      <c r="K7" s="76"/>
      <c r="L7" s="76"/>
      <c r="M7" s="76"/>
      <c r="N7" s="76"/>
      <c r="O7" s="76"/>
      <c r="P7" s="76"/>
      <c r="Q7" s="76"/>
      <c r="R7" s="76"/>
      <c r="S7" s="76"/>
    </row>
    <row r="8" spans="2:19" ht="15.75" customHeight="1" thickTop="1" x14ac:dyDescent="0.15">
      <c r="B8" s="122" t="s">
        <v>428</v>
      </c>
      <c r="C8" s="123"/>
      <c r="D8" s="54">
        <v>348</v>
      </c>
      <c r="E8" s="46">
        <v>56</v>
      </c>
      <c r="F8" s="28">
        <v>198</v>
      </c>
      <c r="G8" s="28">
        <v>32</v>
      </c>
      <c r="H8" s="28">
        <v>14</v>
      </c>
      <c r="I8" s="28">
        <v>28</v>
      </c>
      <c r="J8" s="28">
        <v>20</v>
      </c>
    </row>
    <row r="9" spans="2:19" ht="15.75" customHeight="1" x14ac:dyDescent="0.15">
      <c r="B9" s="124"/>
      <c r="C9" s="125"/>
      <c r="D9" s="52">
        <v>100</v>
      </c>
      <c r="E9" s="47">
        <v>16.100000000000001</v>
      </c>
      <c r="F9" s="39">
        <v>56.9</v>
      </c>
      <c r="G9" s="39">
        <v>9.1999999999999993</v>
      </c>
      <c r="H9" s="39">
        <v>4</v>
      </c>
      <c r="I9" s="39">
        <v>8</v>
      </c>
      <c r="J9" s="39">
        <v>5.7</v>
      </c>
    </row>
    <row r="10" spans="2:19" ht="15.75" customHeight="1" x14ac:dyDescent="0.15">
      <c r="B10" s="126" t="s">
        <v>429</v>
      </c>
      <c r="C10" s="129" t="s">
        <v>2</v>
      </c>
      <c r="D10" s="51">
        <v>190</v>
      </c>
      <c r="E10" s="48">
        <v>30</v>
      </c>
      <c r="F10" s="40">
        <v>111</v>
      </c>
      <c r="G10" s="40">
        <v>14</v>
      </c>
      <c r="H10" s="40">
        <v>8</v>
      </c>
      <c r="I10" s="40">
        <v>17</v>
      </c>
      <c r="J10" s="40">
        <v>10</v>
      </c>
    </row>
    <row r="11" spans="2:19" ht="15.75" customHeight="1" x14ac:dyDescent="0.15">
      <c r="B11" s="127"/>
      <c r="C11" s="130"/>
      <c r="D11" s="53">
        <v>100</v>
      </c>
      <c r="E11" s="49">
        <v>15.8</v>
      </c>
      <c r="F11" s="35">
        <v>58.4</v>
      </c>
      <c r="G11" s="35">
        <v>7.4</v>
      </c>
      <c r="H11" s="35">
        <v>4.2</v>
      </c>
      <c r="I11" s="35">
        <v>8.9</v>
      </c>
      <c r="J11" s="35">
        <v>5.3</v>
      </c>
    </row>
    <row r="12" spans="2:19" ht="15.75" customHeight="1" x14ac:dyDescent="0.15">
      <c r="B12" s="127"/>
      <c r="C12" s="131" t="s">
        <v>3</v>
      </c>
      <c r="D12" s="54">
        <v>158</v>
      </c>
      <c r="E12" s="46">
        <v>26</v>
      </c>
      <c r="F12" s="28">
        <v>87</v>
      </c>
      <c r="G12" s="28">
        <v>18</v>
      </c>
      <c r="H12" s="28">
        <v>6</v>
      </c>
      <c r="I12" s="28">
        <v>11</v>
      </c>
      <c r="J12" s="28">
        <v>10</v>
      </c>
    </row>
    <row r="13" spans="2:19" ht="15.75" customHeight="1" x14ac:dyDescent="0.15">
      <c r="B13" s="128"/>
      <c r="C13" s="132"/>
      <c r="D13" s="52">
        <v>100</v>
      </c>
      <c r="E13" s="47">
        <v>16.5</v>
      </c>
      <c r="F13" s="39">
        <v>55.1</v>
      </c>
      <c r="G13" s="39">
        <v>11.4</v>
      </c>
      <c r="H13" s="39">
        <v>3.8</v>
      </c>
      <c r="I13" s="39">
        <v>7</v>
      </c>
      <c r="J13" s="39">
        <v>6.3</v>
      </c>
    </row>
    <row r="14" spans="2:19" ht="15.75" customHeight="1" x14ac:dyDescent="0.15">
      <c r="B14" s="133" t="s">
        <v>468</v>
      </c>
      <c r="C14" s="129" t="s">
        <v>2</v>
      </c>
      <c r="D14" s="51">
        <v>151</v>
      </c>
      <c r="E14" s="48">
        <v>24</v>
      </c>
      <c r="F14" s="40">
        <v>84</v>
      </c>
      <c r="G14" s="40">
        <v>17</v>
      </c>
      <c r="H14" s="40">
        <v>6</v>
      </c>
      <c r="I14" s="40">
        <v>10</v>
      </c>
      <c r="J14" s="40">
        <v>10</v>
      </c>
    </row>
    <row r="15" spans="2:19" ht="15.75" customHeight="1" x14ac:dyDescent="0.15">
      <c r="B15" s="134"/>
      <c r="C15" s="130"/>
      <c r="D15" s="53">
        <v>100</v>
      </c>
      <c r="E15" s="49">
        <v>15.9</v>
      </c>
      <c r="F15" s="35">
        <v>55.6</v>
      </c>
      <c r="G15" s="35">
        <v>11.3</v>
      </c>
      <c r="H15" s="35">
        <v>4</v>
      </c>
      <c r="I15" s="35">
        <v>6.6</v>
      </c>
      <c r="J15" s="35">
        <v>6.6</v>
      </c>
    </row>
    <row r="16" spans="2:19" ht="15.75" customHeight="1" x14ac:dyDescent="0.15">
      <c r="B16" s="134"/>
      <c r="C16" s="131" t="s">
        <v>3</v>
      </c>
      <c r="D16" s="54">
        <v>194</v>
      </c>
      <c r="E16" s="46">
        <v>32</v>
      </c>
      <c r="F16" s="28">
        <v>113</v>
      </c>
      <c r="G16" s="28">
        <v>14</v>
      </c>
      <c r="H16" s="28">
        <v>8</v>
      </c>
      <c r="I16" s="28">
        <v>17</v>
      </c>
      <c r="J16" s="28">
        <v>10</v>
      </c>
    </row>
    <row r="17" spans="2:10" ht="15.75" customHeight="1" x14ac:dyDescent="0.15">
      <c r="B17" s="135"/>
      <c r="C17" s="132"/>
      <c r="D17" s="52">
        <v>100</v>
      </c>
      <c r="E17" s="47">
        <v>16.5</v>
      </c>
      <c r="F17" s="39">
        <v>58.2</v>
      </c>
      <c r="G17" s="39">
        <v>7.2</v>
      </c>
      <c r="H17" s="39">
        <v>4.0999999999999996</v>
      </c>
      <c r="I17" s="39">
        <v>8.8000000000000007</v>
      </c>
      <c r="J17" s="39">
        <v>5.2</v>
      </c>
    </row>
    <row r="18" spans="2:10" ht="15.75" customHeight="1" x14ac:dyDescent="0.15">
      <c r="B18" s="126" t="s">
        <v>469</v>
      </c>
      <c r="C18" s="129" t="s">
        <v>470</v>
      </c>
      <c r="D18" s="51">
        <v>0</v>
      </c>
      <c r="E18" s="48">
        <v>0</v>
      </c>
      <c r="F18" s="40">
        <v>0</v>
      </c>
      <c r="G18" s="40">
        <v>0</v>
      </c>
      <c r="H18" s="40">
        <v>0</v>
      </c>
      <c r="I18" s="40">
        <v>0</v>
      </c>
      <c r="J18" s="40">
        <v>0</v>
      </c>
    </row>
    <row r="19" spans="2:10" ht="15.75" customHeight="1" x14ac:dyDescent="0.15">
      <c r="B19" s="127"/>
      <c r="C19" s="130"/>
      <c r="D19" s="53">
        <v>0</v>
      </c>
      <c r="E19" s="49">
        <v>0</v>
      </c>
      <c r="F19" s="35">
        <v>0</v>
      </c>
      <c r="G19" s="35">
        <v>0</v>
      </c>
      <c r="H19" s="35">
        <v>0</v>
      </c>
      <c r="I19" s="35">
        <v>0</v>
      </c>
      <c r="J19" s="35">
        <v>0</v>
      </c>
    </row>
    <row r="20" spans="2:10" ht="15.75" customHeight="1" x14ac:dyDescent="0.15">
      <c r="B20" s="127"/>
      <c r="C20" s="131" t="s">
        <v>471</v>
      </c>
      <c r="D20" s="55">
        <v>0</v>
      </c>
      <c r="E20" s="50">
        <v>0</v>
      </c>
      <c r="F20" s="38">
        <v>0</v>
      </c>
      <c r="G20" s="38">
        <v>0</v>
      </c>
      <c r="H20" s="38">
        <v>0</v>
      </c>
      <c r="I20" s="38">
        <v>0</v>
      </c>
      <c r="J20" s="38">
        <v>0</v>
      </c>
    </row>
    <row r="21" spans="2:10" ht="15.75" customHeight="1" x14ac:dyDescent="0.15">
      <c r="B21" s="127"/>
      <c r="C21" s="130"/>
      <c r="D21" s="53">
        <v>0</v>
      </c>
      <c r="E21" s="49">
        <v>0</v>
      </c>
      <c r="F21" s="35">
        <v>0</v>
      </c>
      <c r="G21" s="35">
        <v>0</v>
      </c>
      <c r="H21" s="35">
        <v>0</v>
      </c>
      <c r="I21" s="35">
        <v>0</v>
      </c>
      <c r="J21" s="35">
        <v>0</v>
      </c>
    </row>
    <row r="22" spans="2:10" ht="15.75" customHeight="1" x14ac:dyDescent="0.15">
      <c r="B22" s="127"/>
      <c r="C22" s="136" t="s">
        <v>472</v>
      </c>
      <c r="D22" s="55">
        <v>0</v>
      </c>
      <c r="E22" s="50">
        <v>0</v>
      </c>
      <c r="F22" s="38">
        <v>0</v>
      </c>
      <c r="G22" s="38">
        <v>0</v>
      </c>
      <c r="H22" s="38">
        <v>0</v>
      </c>
      <c r="I22" s="38">
        <v>0</v>
      </c>
      <c r="J22" s="38">
        <v>0</v>
      </c>
    </row>
    <row r="23" spans="2:10" ht="15.75" customHeight="1" x14ac:dyDescent="0.15">
      <c r="B23" s="127"/>
      <c r="C23" s="130"/>
      <c r="D23" s="53">
        <v>0</v>
      </c>
      <c r="E23" s="49">
        <v>0</v>
      </c>
      <c r="F23" s="35">
        <v>0</v>
      </c>
      <c r="G23" s="35">
        <v>0</v>
      </c>
      <c r="H23" s="35">
        <v>0</v>
      </c>
      <c r="I23" s="35">
        <v>0</v>
      </c>
      <c r="J23" s="35">
        <v>0</v>
      </c>
    </row>
    <row r="24" spans="2:10" ht="15.75" customHeight="1" x14ac:dyDescent="0.15">
      <c r="B24" s="127"/>
      <c r="C24" s="136" t="s">
        <v>473</v>
      </c>
      <c r="D24" s="55">
        <v>1</v>
      </c>
      <c r="E24" s="50">
        <v>0</v>
      </c>
      <c r="F24" s="38">
        <v>0</v>
      </c>
      <c r="G24" s="38">
        <v>1</v>
      </c>
      <c r="H24" s="38">
        <v>0</v>
      </c>
      <c r="I24" s="38">
        <v>0</v>
      </c>
      <c r="J24" s="38">
        <v>0</v>
      </c>
    </row>
    <row r="25" spans="2:10" ht="15.75" customHeight="1" x14ac:dyDescent="0.15">
      <c r="B25" s="127"/>
      <c r="C25" s="130"/>
      <c r="D25" s="53">
        <v>100</v>
      </c>
      <c r="E25" s="49">
        <v>0</v>
      </c>
      <c r="F25" s="35">
        <v>0</v>
      </c>
      <c r="G25" s="35">
        <v>100</v>
      </c>
      <c r="H25" s="35">
        <v>0</v>
      </c>
      <c r="I25" s="35">
        <v>0</v>
      </c>
      <c r="J25" s="35">
        <v>0</v>
      </c>
    </row>
    <row r="26" spans="2:10" ht="15.75" customHeight="1" x14ac:dyDescent="0.15">
      <c r="B26" s="127"/>
      <c r="C26" s="131" t="s">
        <v>474</v>
      </c>
      <c r="D26" s="55">
        <v>9</v>
      </c>
      <c r="E26" s="50">
        <v>1</v>
      </c>
      <c r="F26" s="38">
        <v>4</v>
      </c>
      <c r="G26" s="38">
        <v>1</v>
      </c>
      <c r="H26" s="38">
        <v>2</v>
      </c>
      <c r="I26" s="38">
        <v>1</v>
      </c>
      <c r="J26" s="38">
        <v>0</v>
      </c>
    </row>
    <row r="27" spans="2:10" ht="15.75" customHeight="1" x14ac:dyDescent="0.15">
      <c r="B27" s="127"/>
      <c r="C27" s="130"/>
      <c r="D27" s="53">
        <v>100</v>
      </c>
      <c r="E27" s="49">
        <v>11.1</v>
      </c>
      <c r="F27" s="35">
        <v>44.4</v>
      </c>
      <c r="G27" s="35">
        <v>11.1</v>
      </c>
      <c r="H27" s="35">
        <v>22.2</v>
      </c>
      <c r="I27" s="35">
        <v>11.1</v>
      </c>
      <c r="J27" s="35">
        <v>0</v>
      </c>
    </row>
    <row r="28" spans="2:10" ht="15.75" customHeight="1" x14ac:dyDescent="0.15">
      <c r="B28" s="127"/>
      <c r="C28" s="131" t="s">
        <v>475</v>
      </c>
      <c r="D28" s="55">
        <v>73</v>
      </c>
      <c r="E28" s="50">
        <v>16</v>
      </c>
      <c r="F28" s="38">
        <v>44</v>
      </c>
      <c r="G28" s="38">
        <v>4</v>
      </c>
      <c r="H28" s="38">
        <v>2</v>
      </c>
      <c r="I28" s="38">
        <v>5</v>
      </c>
      <c r="J28" s="38">
        <v>2</v>
      </c>
    </row>
    <row r="29" spans="2:10" ht="15.75" customHeight="1" x14ac:dyDescent="0.15">
      <c r="B29" s="127"/>
      <c r="C29" s="130"/>
      <c r="D29" s="53">
        <v>100</v>
      </c>
      <c r="E29" s="49">
        <v>21.9</v>
      </c>
      <c r="F29" s="35">
        <v>60.3</v>
      </c>
      <c r="G29" s="35">
        <v>5.5</v>
      </c>
      <c r="H29" s="35">
        <v>2.7</v>
      </c>
      <c r="I29" s="35">
        <v>6.8</v>
      </c>
      <c r="J29" s="35">
        <v>2.7</v>
      </c>
    </row>
    <row r="30" spans="2:10" ht="15.75" customHeight="1" x14ac:dyDescent="0.15">
      <c r="B30" s="127"/>
      <c r="C30" s="136" t="s">
        <v>476</v>
      </c>
      <c r="D30" s="55">
        <v>154</v>
      </c>
      <c r="E30" s="50">
        <v>25</v>
      </c>
      <c r="F30" s="38">
        <v>88</v>
      </c>
      <c r="G30" s="38">
        <v>16</v>
      </c>
      <c r="H30" s="38">
        <v>7</v>
      </c>
      <c r="I30" s="38">
        <v>9</v>
      </c>
      <c r="J30" s="38">
        <v>9</v>
      </c>
    </row>
    <row r="31" spans="2:10" ht="15.75" customHeight="1" x14ac:dyDescent="0.15">
      <c r="B31" s="127"/>
      <c r="C31" s="130"/>
      <c r="D31" s="53">
        <v>100</v>
      </c>
      <c r="E31" s="49">
        <v>16.2</v>
      </c>
      <c r="F31" s="35">
        <v>57.1</v>
      </c>
      <c r="G31" s="35">
        <v>10.4</v>
      </c>
      <c r="H31" s="35">
        <v>4.5</v>
      </c>
      <c r="I31" s="35">
        <v>5.8</v>
      </c>
      <c r="J31" s="35">
        <v>5.8</v>
      </c>
    </row>
    <row r="32" spans="2:10" ht="15.75" customHeight="1" x14ac:dyDescent="0.15">
      <c r="B32" s="127"/>
      <c r="C32" s="131" t="s">
        <v>477</v>
      </c>
      <c r="D32" s="54">
        <v>111</v>
      </c>
      <c r="E32" s="46">
        <v>14</v>
      </c>
      <c r="F32" s="28">
        <v>62</v>
      </c>
      <c r="G32" s="28">
        <v>10</v>
      </c>
      <c r="H32" s="28">
        <v>3</v>
      </c>
      <c r="I32" s="28">
        <v>13</v>
      </c>
      <c r="J32" s="28">
        <v>9</v>
      </c>
    </row>
    <row r="33" spans="2:10" ht="15.75" customHeight="1" x14ac:dyDescent="0.15">
      <c r="B33" s="127"/>
      <c r="C33" s="130"/>
      <c r="D33" s="53">
        <v>100</v>
      </c>
      <c r="E33" s="49">
        <v>12.6</v>
      </c>
      <c r="F33" s="35">
        <v>55.9</v>
      </c>
      <c r="G33" s="35">
        <v>9</v>
      </c>
      <c r="H33" s="35">
        <v>2.7</v>
      </c>
      <c r="I33" s="35">
        <v>11.7</v>
      </c>
      <c r="J33" s="35">
        <v>8.1</v>
      </c>
    </row>
    <row r="34" spans="2:10" ht="15.75" customHeight="1" x14ac:dyDescent="0.15">
      <c r="B34" s="127"/>
      <c r="C34" s="136" t="s">
        <v>17</v>
      </c>
      <c r="D34" s="55">
        <v>0</v>
      </c>
      <c r="E34" s="50">
        <v>0</v>
      </c>
      <c r="F34" s="38">
        <v>0</v>
      </c>
      <c r="G34" s="38">
        <v>0</v>
      </c>
      <c r="H34" s="38">
        <v>0</v>
      </c>
      <c r="I34" s="38">
        <v>0</v>
      </c>
      <c r="J34" s="38">
        <v>0</v>
      </c>
    </row>
    <row r="35" spans="2:10" ht="15.75" customHeight="1" x14ac:dyDescent="0.15">
      <c r="B35" s="128"/>
      <c r="C35" s="132"/>
      <c r="D35" s="52">
        <v>0</v>
      </c>
      <c r="E35" s="47">
        <v>0</v>
      </c>
      <c r="F35" s="39">
        <v>0</v>
      </c>
      <c r="G35" s="39">
        <v>0</v>
      </c>
      <c r="H35" s="39">
        <v>0</v>
      </c>
      <c r="I35" s="39">
        <v>0</v>
      </c>
      <c r="J35" s="39">
        <v>0</v>
      </c>
    </row>
    <row r="36" spans="2:10" ht="15.75" customHeight="1" x14ac:dyDescent="0.15">
      <c r="B36" s="126" t="s">
        <v>478</v>
      </c>
      <c r="C36" s="129" t="s">
        <v>18</v>
      </c>
      <c r="D36" s="51">
        <v>32</v>
      </c>
      <c r="E36" s="48">
        <v>7</v>
      </c>
      <c r="F36" s="40">
        <v>15</v>
      </c>
      <c r="G36" s="40">
        <v>1</v>
      </c>
      <c r="H36" s="40">
        <v>1</v>
      </c>
      <c r="I36" s="40">
        <v>4</v>
      </c>
      <c r="J36" s="40">
        <v>4</v>
      </c>
    </row>
    <row r="37" spans="2:10" ht="15.75" customHeight="1" x14ac:dyDescent="0.15">
      <c r="B37" s="127"/>
      <c r="C37" s="130"/>
      <c r="D37" s="53">
        <v>100</v>
      </c>
      <c r="E37" s="49">
        <v>21.9</v>
      </c>
      <c r="F37" s="35">
        <v>46.9</v>
      </c>
      <c r="G37" s="35">
        <v>3.1</v>
      </c>
      <c r="H37" s="35">
        <v>3.1</v>
      </c>
      <c r="I37" s="35">
        <v>12.5</v>
      </c>
      <c r="J37" s="35">
        <v>12.5</v>
      </c>
    </row>
    <row r="38" spans="2:10" ht="15.75" customHeight="1" x14ac:dyDescent="0.15">
      <c r="B38" s="127"/>
      <c r="C38" s="131" t="s">
        <v>19</v>
      </c>
      <c r="D38" s="54">
        <v>53</v>
      </c>
      <c r="E38" s="46">
        <v>9</v>
      </c>
      <c r="F38" s="28">
        <v>27</v>
      </c>
      <c r="G38" s="28">
        <v>3</v>
      </c>
      <c r="H38" s="28">
        <v>3</v>
      </c>
      <c r="I38" s="28">
        <v>7</v>
      </c>
      <c r="J38" s="28">
        <v>4</v>
      </c>
    </row>
    <row r="39" spans="2:10" ht="15.75" customHeight="1" x14ac:dyDescent="0.15">
      <c r="B39" s="127"/>
      <c r="C39" s="130"/>
      <c r="D39" s="53">
        <v>100</v>
      </c>
      <c r="E39" s="49">
        <v>17</v>
      </c>
      <c r="F39" s="35">
        <v>50.9</v>
      </c>
      <c r="G39" s="35">
        <v>5.7</v>
      </c>
      <c r="H39" s="35">
        <v>5.7</v>
      </c>
      <c r="I39" s="35">
        <v>13.2</v>
      </c>
      <c r="J39" s="35">
        <v>7.5</v>
      </c>
    </row>
    <row r="40" spans="2:10" ht="15.75" customHeight="1" x14ac:dyDescent="0.15">
      <c r="B40" s="127"/>
      <c r="C40" s="131" t="s">
        <v>20</v>
      </c>
      <c r="D40" s="54">
        <v>87</v>
      </c>
      <c r="E40" s="46">
        <v>12</v>
      </c>
      <c r="F40" s="28">
        <v>54</v>
      </c>
      <c r="G40" s="28">
        <v>11</v>
      </c>
      <c r="H40" s="28">
        <v>2</v>
      </c>
      <c r="I40" s="28">
        <v>6</v>
      </c>
      <c r="J40" s="28">
        <v>2</v>
      </c>
    </row>
    <row r="41" spans="2:10" ht="15.75" customHeight="1" x14ac:dyDescent="0.15">
      <c r="B41" s="127"/>
      <c r="C41" s="130"/>
      <c r="D41" s="53">
        <v>100</v>
      </c>
      <c r="E41" s="49">
        <v>13.8</v>
      </c>
      <c r="F41" s="35">
        <v>62.1</v>
      </c>
      <c r="G41" s="35">
        <v>12.6</v>
      </c>
      <c r="H41" s="35">
        <v>2.2999999999999998</v>
      </c>
      <c r="I41" s="35">
        <v>6.9</v>
      </c>
      <c r="J41" s="35">
        <v>2.2999999999999998</v>
      </c>
    </row>
    <row r="42" spans="2:10" ht="15.75" customHeight="1" x14ac:dyDescent="0.15">
      <c r="B42" s="127"/>
      <c r="C42" s="131" t="s">
        <v>21</v>
      </c>
      <c r="D42" s="54">
        <v>74</v>
      </c>
      <c r="E42" s="46">
        <v>15</v>
      </c>
      <c r="F42" s="28">
        <v>39</v>
      </c>
      <c r="G42" s="28">
        <v>10</v>
      </c>
      <c r="H42" s="28">
        <v>1</v>
      </c>
      <c r="I42" s="28">
        <v>5</v>
      </c>
      <c r="J42" s="28">
        <v>4</v>
      </c>
    </row>
    <row r="43" spans="2:10" ht="15.75" customHeight="1" x14ac:dyDescent="0.15">
      <c r="B43" s="127"/>
      <c r="C43" s="130"/>
      <c r="D43" s="53">
        <v>100</v>
      </c>
      <c r="E43" s="49">
        <v>20.3</v>
      </c>
      <c r="F43" s="35">
        <v>52.7</v>
      </c>
      <c r="G43" s="35">
        <v>13.5</v>
      </c>
      <c r="H43" s="35">
        <v>1.4</v>
      </c>
      <c r="I43" s="35">
        <v>6.8</v>
      </c>
      <c r="J43" s="35">
        <v>5.4</v>
      </c>
    </row>
    <row r="44" spans="2:10" ht="15.75" customHeight="1" x14ac:dyDescent="0.15">
      <c r="B44" s="127"/>
      <c r="C44" s="136" t="s">
        <v>22</v>
      </c>
      <c r="D44" s="55">
        <v>65</v>
      </c>
      <c r="E44" s="50">
        <v>10</v>
      </c>
      <c r="F44" s="38">
        <v>38</v>
      </c>
      <c r="G44" s="38">
        <v>5</v>
      </c>
      <c r="H44" s="38">
        <v>4</v>
      </c>
      <c r="I44" s="38">
        <v>4</v>
      </c>
      <c r="J44" s="38">
        <v>4</v>
      </c>
    </row>
    <row r="45" spans="2:10" ht="15.75" customHeight="1" x14ac:dyDescent="0.15">
      <c r="B45" s="127"/>
      <c r="C45" s="130"/>
      <c r="D45" s="53">
        <v>100</v>
      </c>
      <c r="E45" s="49">
        <v>15.4</v>
      </c>
      <c r="F45" s="35">
        <v>58.5</v>
      </c>
      <c r="G45" s="35">
        <v>7.7</v>
      </c>
      <c r="H45" s="35">
        <v>6.2</v>
      </c>
      <c r="I45" s="35">
        <v>6.2</v>
      </c>
      <c r="J45" s="35">
        <v>6.2</v>
      </c>
    </row>
    <row r="46" spans="2:10" ht="15.75" customHeight="1" x14ac:dyDescent="0.15">
      <c r="B46" s="127"/>
      <c r="C46" s="131" t="s">
        <v>23</v>
      </c>
      <c r="D46" s="54">
        <v>27</v>
      </c>
      <c r="E46" s="46">
        <v>1</v>
      </c>
      <c r="F46" s="28">
        <v>21</v>
      </c>
      <c r="G46" s="28">
        <v>1</v>
      </c>
      <c r="H46" s="28">
        <v>1</v>
      </c>
      <c r="I46" s="28">
        <v>1</v>
      </c>
      <c r="J46" s="28">
        <v>2</v>
      </c>
    </row>
    <row r="47" spans="2:10" ht="15.75" customHeight="1" x14ac:dyDescent="0.15">
      <c r="B47" s="127"/>
      <c r="C47" s="130"/>
      <c r="D47" s="53">
        <v>100</v>
      </c>
      <c r="E47" s="49">
        <v>3.7</v>
      </c>
      <c r="F47" s="35">
        <v>77.8</v>
      </c>
      <c r="G47" s="35">
        <v>3.7</v>
      </c>
      <c r="H47" s="35">
        <v>3.7</v>
      </c>
      <c r="I47" s="35">
        <v>3.7</v>
      </c>
      <c r="J47" s="35">
        <v>7.4</v>
      </c>
    </row>
    <row r="48" spans="2:10" ht="15.75" customHeight="1" x14ac:dyDescent="0.15">
      <c r="B48" s="127"/>
      <c r="C48" s="131" t="s">
        <v>24</v>
      </c>
      <c r="D48" s="54">
        <v>9</v>
      </c>
      <c r="E48" s="46">
        <v>2</v>
      </c>
      <c r="F48" s="28">
        <v>3</v>
      </c>
      <c r="G48" s="28">
        <v>1</v>
      </c>
      <c r="H48" s="28">
        <v>2</v>
      </c>
      <c r="I48" s="28">
        <v>1</v>
      </c>
      <c r="J48" s="28">
        <v>0</v>
      </c>
    </row>
    <row r="49" spans="2:10" ht="15.75" customHeight="1" x14ac:dyDescent="0.15">
      <c r="B49" s="128"/>
      <c r="C49" s="132"/>
      <c r="D49" s="52">
        <v>100</v>
      </c>
      <c r="E49" s="47">
        <v>22.2</v>
      </c>
      <c r="F49" s="39">
        <v>33.299999999999997</v>
      </c>
      <c r="G49" s="39">
        <v>11.1</v>
      </c>
      <c r="H49" s="39">
        <v>22.2</v>
      </c>
      <c r="I49" s="39">
        <v>11.1</v>
      </c>
      <c r="J49" s="39">
        <v>0</v>
      </c>
    </row>
  </sheetData>
  <mergeCells count="25">
    <mergeCell ref="B36:B49"/>
    <mergeCell ref="C36:C37"/>
    <mergeCell ref="C38:C39"/>
    <mergeCell ref="C40:C41"/>
    <mergeCell ref="C42:C43"/>
    <mergeCell ref="C44:C45"/>
    <mergeCell ref="C46:C47"/>
    <mergeCell ref="C48:C49"/>
    <mergeCell ref="B18:B35"/>
    <mergeCell ref="C18:C19"/>
    <mergeCell ref="C20:C21"/>
    <mergeCell ref="C22:C23"/>
    <mergeCell ref="C24:C25"/>
    <mergeCell ref="C26:C27"/>
    <mergeCell ref="C28:C29"/>
    <mergeCell ref="C30:C31"/>
    <mergeCell ref="C32:C33"/>
    <mergeCell ref="C34:C35"/>
    <mergeCell ref="B8:C9"/>
    <mergeCell ref="B10:B13"/>
    <mergeCell ref="C10:C11"/>
    <mergeCell ref="C12:C13"/>
    <mergeCell ref="B14:B17"/>
    <mergeCell ref="C14:C15"/>
    <mergeCell ref="C16:C17"/>
  </mergeCells>
  <phoneticPr fontId="2"/>
  <conditionalFormatting sqref="E9:J9">
    <cfRule type="top10" dxfId="1790" priority="575" rank="1"/>
  </conditionalFormatting>
  <conditionalFormatting sqref="E11:J11">
    <cfRule type="top10" dxfId="1789" priority="576" rank="1"/>
  </conditionalFormatting>
  <conditionalFormatting sqref="E13:J13">
    <cfRule type="top10" dxfId="1788" priority="577" rank="1"/>
  </conditionalFormatting>
  <conditionalFormatting sqref="E15:J15">
    <cfRule type="top10" dxfId="1787" priority="578" rank="1"/>
  </conditionalFormatting>
  <conditionalFormatting sqref="E17:J17">
    <cfRule type="top10" dxfId="1786" priority="579" rank="1"/>
  </conditionalFormatting>
  <conditionalFormatting sqref="E25:J25">
    <cfRule type="top10" dxfId="1785" priority="581" rank="1"/>
  </conditionalFormatting>
  <conditionalFormatting sqref="E31:J31">
    <cfRule type="top10" dxfId="1784" priority="582" rank="1"/>
  </conditionalFormatting>
  <conditionalFormatting sqref="E33:J33">
    <cfRule type="top10" dxfId="1783" priority="583" rank="1"/>
  </conditionalFormatting>
  <conditionalFormatting sqref="E37:J37">
    <cfRule type="top10" dxfId="1782" priority="585" rank="1"/>
  </conditionalFormatting>
  <conditionalFormatting sqref="E39:J39">
    <cfRule type="top10" dxfId="1781" priority="586" rank="1"/>
  </conditionalFormatting>
  <conditionalFormatting sqref="E41:J41">
    <cfRule type="top10" dxfId="1780" priority="587" rank="1"/>
  </conditionalFormatting>
  <conditionalFormatting sqref="E43:J43">
    <cfRule type="top10" dxfId="1779" priority="588" rank="1"/>
  </conditionalFormatting>
  <conditionalFormatting sqref="E45:J45">
    <cfRule type="top10" dxfId="1778" priority="589" rank="1"/>
  </conditionalFormatting>
  <conditionalFormatting sqref="E47:J47">
    <cfRule type="top10" dxfId="1777" priority="590" rank="1"/>
  </conditionalFormatting>
  <conditionalFormatting sqref="E49:J49">
    <cfRule type="top10" dxfId="1776" priority="591" rank="1"/>
  </conditionalFormatting>
  <conditionalFormatting sqref="E27:J27">
    <cfRule type="top10" dxfId="1775" priority="594" rank="1"/>
  </conditionalFormatting>
  <conditionalFormatting sqref="E29:J29">
    <cfRule type="top10" dxfId="1774" priority="595" rank="1"/>
  </conditionalFormatting>
  <pageMargins left="0.7" right="0.7" top="0.75" bottom="0.75" header="0.3" footer="0.3"/>
  <pageSetup paperSize="9" scale="61" orientation="landscape" r:id="rId1"/>
  <headerFoot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49"/>
  <sheetViews>
    <sheetView showGridLines="0" zoomScaleNormal="100" workbookViewId="0"/>
  </sheetViews>
  <sheetFormatPr defaultColWidth="8.625" defaultRowHeight="15.75" customHeight="1" x14ac:dyDescent="0.15"/>
  <cols>
    <col min="1" max="2" width="5.625" style="1" customWidth="1"/>
    <col min="3" max="3" width="20.625" style="1" customWidth="1"/>
    <col min="4" max="16384" width="8.625" style="1"/>
  </cols>
  <sheetData>
    <row r="2" spans="2:22" ht="15.75" customHeight="1" x14ac:dyDescent="0.15">
      <c r="B2" s="1" t="s">
        <v>546</v>
      </c>
    </row>
    <row r="3" spans="2:22" ht="15.75" customHeight="1" x14ac:dyDescent="0.15">
      <c r="B3" s="1" t="s">
        <v>547</v>
      </c>
    </row>
    <row r="4" spans="2:22" ht="15.75" customHeight="1" x14ac:dyDescent="0.15">
      <c r="B4" s="1" t="s">
        <v>555</v>
      </c>
    </row>
    <row r="5" spans="2:22" ht="15.75" customHeight="1" x14ac:dyDescent="0.15">
      <c r="B5" s="1" t="s">
        <v>549</v>
      </c>
    </row>
    <row r="6" spans="2:22" ht="4.5" customHeight="1" x14ac:dyDescent="0.15">
      <c r="B6" s="12"/>
      <c r="C6" s="14"/>
      <c r="D6" s="15"/>
      <c r="E6" s="6"/>
      <c r="F6" s="13"/>
      <c r="G6" s="13"/>
      <c r="H6" s="13"/>
      <c r="I6" s="13"/>
      <c r="J6" s="13"/>
      <c r="K6" s="13"/>
      <c r="L6" s="13"/>
      <c r="M6" s="13"/>
      <c r="N6" s="13"/>
      <c r="O6" s="13"/>
      <c r="P6" s="13"/>
      <c r="Q6" s="13"/>
      <c r="R6" s="13"/>
      <c r="S6" s="13"/>
      <c r="T6" s="13"/>
      <c r="U6" s="13"/>
      <c r="V6" s="13"/>
    </row>
    <row r="7" spans="2:22" s="2" customFormat="1" ht="118.5" customHeight="1" thickBot="1" x14ac:dyDescent="0.2">
      <c r="B7" s="9"/>
      <c r="C7" s="5" t="s">
        <v>427</v>
      </c>
      <c r="D7" s="19" t="s">
        <v>52</v>
      </c>
      <c r="E7" s="22" t="s">
        <v>117</v>
      </c>
      <c r="F7" s="23" t="s">
        <v>585</v>
      </c>
      <c r="G7" s="23" t="s">
        <v>119</v>
      </c>
      <c r="H7" s="23" t="s">
        <v>120</v>
      </c>
      <c r="I7" s="23" t="s">
        <v>121</v>
      </c>
      <c r="J7" s="23" t="s">
        <v>122</v>
      </c>
      <c r="K7" s="23" t="s">
        <v>123</v>
      </c>
      <c r="L7" s="23" t="s">
        <v>481</v>
      </c>
      <c r="M7" s="23" t="s">
        <v>125</v>
      </c>
      <c r="N7" s="23" t="s">
        <v>126</v>
      </c>
      <c r="O7" s="23" t="s">
        <v>127</v>
      </c>
      <c r="P7" s="23" t="s">
        <v>588</v>
      </c>
      <c r="Q7" s="23" t="s">
        <v>128</v>
      </c>
      <c r="R7" s="23" t="s">
        <v>129</v>
      </c>
      <c r="S7" s="23" t="s">
        <v>44</v>
      </c>
      <c r="T7" s="23" t="s">
        <v>130</v>
      </c>
      <c r="U7" s="23" t="s">
        <v>17</v>
      </c>
      <c r="V7" s="23" t="s">
        <v>589</v>
      </c>
    </row>
    <row r="8" spans="2:22" ht="15.75" customHeight="1" thickTop="1" x14ac:dyDescent="0.15">
      <c r="B8" s="108" t="s">
        <v>428</v>
      </c>
      <c r="C8" s="119"/>
      <c r="D8" s="16">
        <v>2216</v>
      </c>
      <c r="E8" s="46">
        <v>527</v>
      </c>
      <c r="F8" s="28">
        <v>640</v>
      </c>
      <c r="G8" s="28">
        <v>386</v>
      </c>
      <c r="H8" s="28">
        <v>749</v>
      </c>
      <c r="I8" s="28">
        <v>334</v>
      </c>
      <c r="J8" s="28">
        <v>527</v>
      </c>
      <c r="K8" s="28">
        <v>462</v>
      </c>
      <c r="L8" s="28">
        <v>783</v>
      </c>
      <c r="M8" s="28">
        <v>497</v>
      </c>
      <c r="N8" s="28">
        <v>633</v>
      </c>
      <c r="O8" s="28">
        <v>205</v>
      </c>
      <c r="P8" s="28">
        <v>762</v>
      </c>
      <c r="Q8" s="28">
        <v>693</v>
      </c>
      <c r="R8" s="28">
        <v>497</v>
      </c>
      <c r="S8" s="28">
        <v>90</v>
      </c>
      <c r="T8" s="28">
        <v>212</v>
      </c>
      <c r="U8" s="28">
        <v>76</v>
      </c>
      <c r="V8" s="28">
        <v>274</v>
      </c>
    </row>
    <row r="9" spans="2:22" ht="15.75" customHeight="1" x14ac:dyDescent="0.15">
      <c r="B9" s="110"/>
      <c r="C9" s="120"/>
      <c r="D9" s="18">
        <v>100</v>
      </c>
      <c r="E9" s="68">
        <v>23.8</v>
      </c>
      <c r="F9" s="11">
        <v>28.9</v>
      </c>
      <c r="G9" s="11">
        <v>17.399999999999999</v>
      </c>
      <c r="H9" s="11">
        <v>33.799999999999997</v>
      </c>
      <c r="I9" s="11">
        <v>15.1</v>
      </c>
      <c r="J9" s="11">
        <v>23.8</v>
      </c>
      <c r="K9" s="11">
        <v>20.8</v>
      </c>
      <c r="L9" s="11">
        <v>35.299999999999997</v>
      </c>
      <c r="M9" s="11">
        <v>22.4</v>
      </c>
      <c r="N9" s="11">
        <v>28.6</v>
      </c>
      <c r="O9" s="11">
        <v>9.3000000000000007</v>
      </c>
      <c r="P9" s="11">
        <v>34.4</v>
      </c>
      <c r="Q9" s="11">
        <v>31.3</v>
      </c>
      <c r="R9" s="11">
        <v>22.4</v>
      </c>
      <c r="S9" s="11">
        <v>4.0999999999999996</v>
      </c>
      <c r="T9" s="11">
        <v>9.6</v>
      </c>
      <c r="U9" s="11">
        <v>3.4</v>
      </c>
      <c r="V9" s="11">
        <v>12.4</v>
      </c>
    </row>
    <row r="10" spans="2:22" ht="15.75" customHeight="1" x14ac:dyDescent="0.15">
      <c r="B10" s="117" t="s">
        <v>429</v>
      </c>
      <c r="C10" s="121" t="s">
        <v>502</v>
      </c>
      <c r="D10" s="17">
        <v>1363</v>
      </c>
      <c r="E10" s="69">
        <v>342</v>
      </c>
      <c r="F10" s="10">
        <v>430</v>
      </c>
      <c r="G10" s="10">
        <v>243</v>
      </c>
      <c r="H10" s="10">
        <v>492</v>
      </c>
      <c r="I10" s="10">
        <v>223</v>
      </c>
      <c r="J10" s="10">
        <v>355</v>
      </c>
      <c r="K10" s="10">
        <v>285</v>
      </c>
      <c r="L10" s="10">
        <v>507</v>
      </c>
      <c r="M10" s="10">
        <v>322</v>
      </c>
      <c r="N10" s="10">
        <v>401</v>
      </c>
      <c r="O10" s="10">
        <v>132</v>
      </c>
      <c r="P10" s="10">
        <v>412</v>
      </c>
      <c r="Q10" s="10">
        <v>353</v>
      </c>
      <c r="R10" s="10">
        <v>298</v>
      </c>
      <c r="S10" s="10">
        <v>47</v>
      </c>
      <c r="T10" s="10">
        <v>121</v>
      </c>
      <c r="U10" s="10">
        <v>43</v>
      </c>
      <c r="V10" s="10">
        <v>167</v>
      </c>
    </row>
    <row r="11" spans="2:22" ht="15.75" customHeight="1" x14ac:dyDescent="0.15">
      <c r="B11" s="116"/>
      <c r="C11" s="114"/>
      <c r="D11" s="33">
        <v>100</v>
      </c>
      <c r="E11" s="49">
        <v>25.1</v>
      </c>
      <c r="F11" s="35">
        <v>31.5</v>
      </c>
      <c r="G11" s="35">
        <v>17.8</v>
      </c>
      <c r="H11" s="35">
        <v>36.1</v>
      </c>
      <c r="I11" s="35">
        <v>16.399999999999999</v>
      </c>
      <c r="J11" s="35">
        <v>26</v>
      </c>
      <c r="K11" s="35">
        <v>20.9</v>
      </c>
      <c r="L11" s="35">
        <v>37.200000000000003</v>
      </c>
      <c r="M11" s="35">
        <v>23.6</v>
      </c>
      <c r="N11" s="35">
        <v>29.4</v>
      </c>
      <c r="O11" s="35">
        <v>9.6999999999999993</v>
      </c>
      <c r="P11" s="35">
        <v>30.2</v>
      </c>
      <c r="Q11" s="35">
        <v>25.9</v>
      </c>
      <c r="R11" s="35">
        <v>21.9</v>
      </c>
      <c r="S11" s="35">
        <v>3.4</v>
      </c>
      <c r="T11" s="35">
        <v>8.9</v>
      </c>
      <c r="U11" s="35">
        <v>3.2</v>
      </c>
      <c r="V11" s="35">
        <v>12.3</v>
      </c>
    </row>
    <row r="12" spans="2:22" ht="15.75" customHeight="1" x14ac:dyDescent="0.15">
      <c r="B12" s="116"/>
      <c r="C12" s="112" t="s">
        <v>3</v>
      </c>
      <c r="D12" s="16">
        <v>852</v>
      </c>
      <c r="E12" s="46">
        <v>185</v>
      </c>
      <c r="F12" s="28">
        <v>210</v>
      </c>
      <c r="G12" s="28">
        <v>143</v>
      </c>
      <c r="H12" s="28">
        <v>257</v>
      </c>
      <c r="I12" s="28">
        <v>111</v>
      </c>
      <c r="J12" s="28">
        <v>172</v>
      </c>
      <c r="K12" s="28">
        <v>177</v>
      </c>
      <c r="L12" s="28">
        <v>276</v>
      </c>
      <c r="M12" s="28">
        <v>175</v>
      </c>
      <c r="N12" s="28">
        <v>232</v>
      </c>
      <c r="O12" s="28">
        <v>73</v>
      </c>
      <c r="P12" s="28">
        <v>349</v>
      </c>
      <c r="Q12" s="28">
        <v>340</v>
      </c>
      <c r="R12" s="28">
        <v>198</v>
      </c>
      <c r="S12" s="28">
        <v>43</v>
      </c>
      <c r="T12" s="28">
        <v>91</v>
      </c>
      <c r="U12" s="28">
        <v>33</v>
      </c>
      <c r="V12" s="28">
        <v>107</v>
      </c>
    </row>
    <row r="13" spans="2:22" ht="15.75" customHeight="1" x14ac:dyDescent="0.15">
      <c r="B13" s="118"/>
      <c r="C13" s="113"/>
      <c r="D13" s="18">
        <v>100</v>
      </c>
      <c r="E13" s="68">
        <v>21.7</v>
      </c>
      <c r="F13" s="11">
        <v>24.6</v>
      </c>
      <c r="G13" s="11">
        <v>16.8</v>
      </c>
      <c r="H13" s="11">
        <v>30.2</v>
      </c>
      <c r="I13" s="11">
        <v>13</v>
      </c>
      <c r="J13" s="11">
        <v>20.2</v>
      </c>
      <c r="K13" s="11">
        <v>20.8</v>
      </c>
      <c r="L13" s="11">
        <v>32.4</v>
      </c>
      <c r="M13" s="11">
        <v>20.5</v>
      </c>
      <c r="N13" s="11">
        <v>27.2</v>
      </c>
      <c r="O13" s="11">
        <v>8.6</v>
      </c>
      <c r="P13" s="11">
        <v>41</v>
      </c>
      <c r="Q13" s="11">
        <v>39.9</v>
      </c>
      <c r="R13" s="11">
        <v>23.2</v>
      </c>
      <c r="S13" s="11">
        <v>5</v>
      </c>
      <c r="T13" s="11">
        <v>10.7</v>
      </c>
      <c r="U13" s="11">
        <v>3.9</v>
      </c>
      <c r="V13" s="11">
        <v>12.6</v>
      </c>
    </row>
    <row r="14" spans="2:22" ht="15.75" customHeight="1" x14ac:dyDescent="0.15">
      <c r="B14" s="137" t="s">
        <v>468</v>
      </c>
      <c r="C14" s="140" t="s">
        <v>482</v>
      </c>
      <c r="D14" s="16">
        <v>853</v>
      </c>
      <c r="E14" s="46">
        <v>184</v>
      </c>
      <c r="F14" s="28">
        <v>209</v>
      </c>
      <c r="G14" s="28">
        <v>146</v>
      </c>
      <c r="H14" s="28">
        <v>252</v>
      </c>
      <c r="I14" s="28">
        <v>110</v>
      </c>
      <c r="J14" s="28">
        <v>171</v>
      </c>
      <c r="K14" s="28">
        <v>173</v>
      </c>
      <c r="L14" s="28">
        <v>279</v>
      </c>
      <c r="M14" s="28">
        <v>174</v>
      </c>
      <c r="N14" s="28">
        <v>228</v>
      </c>
      <c r="O14" s="28">
        <v>71</v>
      </c>
      <c r="P14" s="28">
        <v>349</v>
      </c>
      <c r="Q14" s="28">
        <v>339</v>
      </c>
      <c r="R14" s="28">
        <v>201</v>
      </c>
      <c r="S14" s="28">
        <v>42</v>
      </c>
      <c r="T14" s="28">
        <v>91</v>
      </c>
      <c r="U14" s="28">
        <v>32</v>
      </c>
      <c r="V14" s="28">
        <v>108</v>
      </c>
    </row>
    <row r="15" spans="2:22" ht="15.75" customHeight="1" x14ac:dyDescent="0.15">
      <c r="B15" s="138"/>
      <c r="C15" s="141"/>
      <c r="D15" s="33">
        <v>100</v>
      </c>
      <c r="E15" s="49">
        <v>21.6</v>
      </c>
      <c r="F15" s="35">
        <v>24.5</v>
      </c>
      <c r="G15" s="35">
        <v>17.100000000000001</v>
      </c>
      <c r="H15" s="35">
        <v>29.5</v>
      </c>
      <c r="I15" s="35">
        <v>12.9</v>
      </c>
      <c r="J15" s="35">
        <v>20</v>
      </c>
      <c r="K15" s="35">
        <v>20.3</v>
      </c>
      <c r="L15" s="35">
        <v>32.700000000000003</v>
      </c>
      <c r="M15" s="35">
        <v>20.399999999999999</v>
      </c>
      <c r="N15" s="35">
        <v>26.7</v>
      </c>
      <c r="O15" s="35">
        <v>8.3000000000000007</v>
      </c>
      <c r="P15" s="35">
        <v>40.9</v>
      </c>
      <c r="Q15" s="35">
        <v>39.700000000000003</v>
      </c>
      <c r="R15" s="35">
        <v>23.6</v>
      </c>
      <c r="S15" s="35">
        <v>4.9000000000000004</v>
      </c>
      <c r="T15" s="35">
        <v>10.7</v>
      </c>
      <c r="U15" s="35">
        <v>3.8</v>
      </c>
      <c r="V15" s="35">
        <v>12.7</v>
      </c>
    </row>
    <row r="16" spans="2:22" ht="15.75" customHeight="1" x14ac:dyDescent="0.15">
      <c r="B16" s="138"/>
      <c r="C16" s="140" t="s">
        <v>483</v>
      </c>
      <c r="D16" s="16">
        <v>1347</v>
      </c>
      <c r="E16" s="46">
        <v>340</v>
      </c>
      <c r="F16" s="28">
        <v>425</v>
      </c>
      <c r="G16" s="28">
        <v>238</v>
      </c>
      <c r="H16" s="28">
        <v>490</v>
      </c>
      <c r="I16" s="28">
        <v>222</v>
      </c>
      <c r="J16" s="28">
        <v>352</v>
      </c>
      <c r="K16" s="28">
        <v>287</v>
      </c>
      <c r="L16" s="28">
        <v>501</v>
      </c>
      <c r="M16" s="28">
        <v>322</v>
      </c>
      <c r="N16" s="28">
        <v>403</v>
      </c>
      <c r="O16" s="28">
        <v>134</v>
      </c>
      <c r="P16" s="28">
        <v>410</v>
      </c>
      <c r="Q16" s="28">
        <v>353</v>
      </c>
      <c r="R16" s="28">
        <v>296</v>
      </c>
      <c r="S16" s="28">
        <v>48</v>
      </c>
      <c r="T16" s="28">
        <v>120</v>
      </c>
      <c r="U16" s="28">
        <v>43</v>
      </c>
      <c r="V16" s="28">
        <v>160</v>
      </c>
    </row>
    <row r="17" spans="2:22" ht="15.75" customHeight="1" x14ac:dyDescent="0.15">
      <c r="B17" s="139"/>
      <c r="C17" s="140"/>
      <c r="D17" s="71">
        <v>100</v>
      </c>
      <c r="E17" s="70">
        <v>25.2</v>
      </c>
      <c r="F17" s="36">
        <v>31.6</v>
      </c>
      <c r="G17" s="36">
        <v>17.7</v>
      </c>
      <c r="H17" s="36">
        <v>36.4</v>
      </c>
      <c r="I17" s="36">
        <v>16.5</v>
      </c>
      <c r="J17" s="36">
        <v>26.1</v>
      </c>
      <c r="K17" s="36">
        <v>21.3</v>
      </c>
      <c r="L17" s="36">
        <v>37.200000000000003</v>
      </c>
      <c r="M17" s="36">
        <v>23.9</v>
      </c>
      <c r="N17" s="36">
        <v>29.9</v>
      </c>
      <c r="O17" s="36">
        <v>9.9</v>
      </c>
      <c r="P17" s="36">
        <v>30.4</v>
      </c>
      <c r="Q17" s="36">
        <v>26.2</v>
      </c>
      <c r="R17" s="36">
        <v>22</v>
      </c>
      <c r="S17" s="36">
        <v>3.6</v>
      </c>
      <c r="T17" s="36">
        <v>8.9</v>
      </c>
      <c r="U17" s="36">
        <v>3.2</v>
      </c>
      <c r="V17" s="36">
        <v>11.9</v>
      </c>
    </row>
    <row r="18" spans="2:22" ht="15.75" customHeight="1" x14ac:dyDescent="0.15">
      <c r="B18" s="117" t="s">
        <v>469</v>
      </c>
      <c r="C18" s="121" t="s">
        <v>484</v>
      </c>
      <c r="D18" s="17">
        <v>1</v>
      </c>
      <c r="E18" s="69">
        <v>0</v>
      </c>
      <c r="F18" s="10">
        <v>0</v>
      </c>
      <c r="G18" s="10">
        <v>0</v>
      </c>
      <c r="H18" s="10">
        <v>0</v>
      </c>
      <c r="I18" s="10">
        <v>0</v>
      </c>
      <c r="J18" s="10">
        <v>0</v>
      </c>
      <c r="K18" s="10">
        <v>1</v>
      </c>
      <c r="L18" s="10">
        <v>0</v>
      </c>
      <c r="M18" s="10">
        <v>0</v>
      </c>
      <c r="N18" s="10">
        <v>1</v>
      </c>
      <c r="O18" s="10">
        <v>0</v>
      </c>
      <c r="P18" s="10">
        <v>0</v>
      </c>
      <c r="Q18" s="10">
        <v>0</v>
      </c>
      <c r="R18" s="10">
        <v>0</v>
      </c>
      <c r="S18" s="10">
        <v>0</v>
      </c>
      <c r="T18" s="10">
        <v>0</v>
      </c>
      <c r="U18" s="10">
        <v>0</v>
      </c>
      <c r="V18" s="10">
        <v>0</v>
      </c>
    </row>
    <row r="19" spans="2:22" ht="15.75" customHeight="1" x14ac:dyDescent="0.15">
      <c r="B19" s="116"/>
      <c r="C19" s="114"/>
      <c r="D19" s="33">
        <v>100</v>
      </c>
      <c r="E19" s="49">
        <v>0</v>
      </c>
      <c r="F19" s="35">
        <v>0</v>
      </c>
      <c r="G19" s="35">
        <v>0</v>
      </c>
      <c r="H19" s="35">
        <v>0</v>
      </c>
      <c r="I19" s="35">
        <v>0</v>
      </c>
      <c r="J19" s="35">
        <v>0</v>
      </c>
      <c r="K19" s="35">
        <v>100</v>
      </c>
      <c r="L19" s="35">
        <v>0</v>
      </c>
      <c r="M19" s="35">
        <v>0</v>
      </c>
      <c r="N19" s="35">
        <v>100</v>
      </c>
      <c r="O19" s="35">
        <v>0</v>
      </c>
      <c r="P19" s="35">
        <v>0</v>
      </c>
      <c r="Q19" s="35">
        <v>0</v>
      </c>
      <c r="R19" s="35">
        <v>0</v>
      </c>
      <c r="S19" s="35">
        <v>0</v>
      </c>
      <c r="T19" s="35">
        <v>0</v>
      </c>
      <c r="U19" s="35">
        <v>0</v>
      </c>
      <c r="V19" s="35">
        <v>0</v>
      </c>
    </row>
    <row r="20" spans="2:22" ht="15.75" customHeight="1" x14ac:dyDescent="0.15">
      <c r="B20" s="116"/>
      <c r="C20" s="112" t="s">
        <v>485</v>
      </c>
      <c r="D20" s="16">
        <v>0</v>
      </c>
      <c r="E20" s="46">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row>
    <row r="21" spans="2:22" ht="15.75" customHeight="1" x14ac:dyDescent="0.15">
      <c r="B21" s="116"/>
      <c r="C21" s="114"/>
      <c r="D21" s="33">
        <v>0</v>
      </c>
      <c r="E21" s="49">
        <v>0</v>
      </c>
      <c r="F21" s="35">
        <v>0</v>
      </c>
      <c r="G21" s="35">
        <v>0</v>
      </c>
      <c r="H21" s="35">
        <v>0</v>
      </c>
      <c r="I21" s="35">
        <v>0</v>
      </c>
      <c r="J21" s="35">
        <v>0</v>
      </c>
      <c r="K21" s="35">
        <v>0</v>
      </c>
      <c r="L21" s="35">
        <v>0</v>
      </c>
      <c r="M21" s="35">
        <v>0</v>
      </c>
      <c r="N21" s="35">
        <v>0</v>
      </c>
      <c r="O21" s="35">
        <v>0</v>
      </c>
      <c r="P21" s="35">
        <v>0</v>
      </c>
      <c r="Q21" s="35">
        <v>0</v>
      </c>
      <c r="R21" s="35">
        <v>0</v>
      </c>
      <c r="S21" s="35">
        <v>0</v>
      </c>
      <c r="T21" s="35">
        <v>0</v>
      </c>
      <c r="U21" s="35">
        <v>0</v>
      </c>
      <c r="V21" s="35">
        <v>0</v>
      </c>
    </row>
    <row r="22" spans="2:22" ht="15.75" customHeight="1" x14ac:dyDescent="0.15">
      <c r="B22" s="116"/>
      <c r="C22" s="112" t="s">
        <v>488</v>
      </c>
      <c r="D22" s="16">
        <v>0</v>
      </c>
      <c r="E22" s="46">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row>
    <row r="23" spans="2:22" ht="15.75" customHeight="1" x14ac:dyDescent="0.15">
      <c r="B23" s="116"/>
      <c r="C23" s="114"/>
      <c r="D23" s="33">
        <v>0</v>
      </c>
      <c r="E23" s="49">
        <v>0</v>
      </c>
      <c r="F23" s="35">
        <v>0</v>
      </c>
      <c r="G23" s="35">
        <v>0</v>
      </c>
      <c r="H23" s="35">
        <v>0</v>
      </c>
      <c r="I23" s="35">
        <v>0</v>
      </c>
      <c r="J23" s="35">
        <v>0</v>
      </c>
      <c r="K23" s="35">
        <v>0</v>
      </c>
      <c r="L23" s="35">
        <v>0</v>
      </c>
      <c r="M23" s="35">
        <v>0</v>
      </c>
      <c r="N23" s="35">
        <v>0</v>
      </c>
      <c r="O23" s="35">
        <v>0</v>
      </c>
      <c r="P23" s="35">
        <v>0</v>
      </c>
      <c r="Q23" s="35">
        <v>0</v>
      </c>
      <c r="R23" s="35">
        <v>0</v>
      </c>
      <c r="S23" s="35">
        <v>0</v>
      </c>
      <c r="T23" s="35">
        <v>0</v>
      </c>
      <c r="U23" s="35">
        <v>0</v>
      </c>
      <c r="V23" s="35">
        <v>0</v>
      </c>
    </row>
    <row r="24" spans="2:22" ht="15.75" customHeight="1" x14ac:dyDescent="0.15">
      <c r="B24" s="116"/>
      <c r="C24" s="112" t="s">
        <v>486</v>
      </c>
      <c r="D24" s="16">
        <v>5</v>
      </c>
      <c r="E24" s="46">
        <v>2</v>
      </c>
      <c r="F24" s="28">
        <v>2</v>
      </c>
      <c r="G24" s="28">
        <v>0</v>
      </c>
      <c r="H24" s="28">
        <v>0</v>
      </c>
      <c r="I24" s="28">
        <v>0</v>
      </c>
      <c r="J24" s="28">
        <v>0</v>
      </c>
      <c r="K24" s="28">
        <v>0</v>
      </c>
      <c r="L24" s="28">
        <v>1</v>
      </c>
      <c r="M24" s="28">
        <v>0</v>
      </c>
      <c r="N24" s="28">
        <v>2</v>
      </c>
      <c r="O24" s="28">
        <v>2</v>
      </c>
      <c r="P24" s="28">
        <v>2</v>
      </c>
      <c r="Q24" s="28">
        <v>2</v>
      </c>
      <c r="R24" s="28">
        <v>0</v>
      </c>
      <c r="S24" s="28">
        <v>0</v>
      </c>
      <c r="T24" s="28">
        <v>0</v>
      </c>
      <c r="U24" s="28">
        <v>0</v>
      </c>
      <c r="V24" s="28">
        <v>0</v>
      </c>
    </row>
    <row r="25" spans="2:22" ht="15.75" customHeight="1" x14ac:dyDescent="0.15">
      <c r="B25" s="116"/>
      <c r="C25" s="114"/>
      <c r="D25" s="33">
        <v>100</v>
      </c>
      <c r="E25" s="49">
        <v>40</v>
      </c>
      <c r="F25" s="35">
        <v>40</v>
      </c>
      <c r="G25" s="35">
        <v>0</v>
      </c>
      <c r="H25" s="35">
        <v>0</v>
      </c>
      <c r="I25" s="35">
        <v>0</v>
      </c>
      <c r="J25" s="35">
        <v>0</v>
      </c>
      <c r="K25" s="35">
        <v>0</v>
      </c>
      <c r="L25" s="35">
        <v>20</v>
      </c>
      <c r="M25" s="35">
        <v>0</v>
      </c>
      <c r="N25" s="35">
        <v>40</v>
      </c>
      <c r="O25" s="35">
        <v>40</v>
      </c>
      <c r="P25" s="35">
        <v>40</v>
      </c>
      <c r="Q25" s="35">
        <v>40</v>
      </c>
      <c r="R25" s="35">
        <v>0</v>
      </c>
      <c r="S25" s="35">
        <v>0</v>
      </c>
      <c r="T25" s="35">
        <v>0</v>
      </c>
      <c r="U25" s="35">
        <v>0</v>
      </c>
      <c r="V25" s="35">
        <v>0</v>
      </c>
    </row>
    <row r="26" spans="2:22" ht="15.75" customHeight="1" x14ac:dyDescent="0.15">
      <c r="B26" s="116"/>
      <c r="C26" s="112" t="s">
        <v>490</v>
      </c>
      <c r="D26" s="16">
        <v>20</v>
      </c>
      <c r="E26" s="46">
        <v>6</v>
      </c>
      <c r="F26" s="28">
        <v>7</v>
      </c>
      <c r="G26" s="28">
        <v>4</v>
      </c>
      <c r="H26" s="28">
        <v>6</v>
      </c>
      <c r="I26" s="28">
        <v>2</v>
      </c>
      <c r="J26" s="28">
        <v>3</v>
      </c>
      <c r="K26" s="28">
        <v>4</v>
      </c>
      <c r="L26" s="28">
        <v>6</v>
      </c>
      <c r="M26" s="28">
        <v>2</v>
      </c>
      <c r="N26" s="28">
        <v>7</v>
      </c>
      <c r="O26" s="28">
        <v>3</v>
      </c>
      <c r="P26" s="28">
        <v>7</v>
      </c>
      <c r="Q26" s="28">
        <v>6</v>
      </c>
      <c r="R26" s="28">
        <v>3</v>
      </c>
      <c r="S26" s="28">
        <v>1</v>
      </c>
      <c r="T26" s="28">
        <v>0</v>
      </c>
      <c r="U26" s="28">
        <v>1</v>
      </c>
      <c r="V26" s="28">
        <v>2</v>
      </c>
    </row>
    <row r="27" spans="2:22" ht="15.75" customHeight="1" x14ac:dyDescent="0.15">
      <c r="B27" s="116"/>
      <c r="C27" s="114"/>
      <c r="D27" s="33">
        <v>100</v>
      </c>
      <c r="E27" s="49">
        <v>30</v>
      </c>
      <c r="F27" s="35">
        <v>35</v>
      </c>
      <c r="G27" s="35">
        <v>20</v>
      </c>
      <c r="H27" s="35">
        <v>30</v>
      </c>
      <c r="I27" s="35">
        <v>10</v>
      </c>
      <c r="J27" s="35">
        <v>15</v>
      </c>
      <c r="K27" s="35">
        <v>20</v>
      </c>
      <c r="L27" s="35">
        <v>30</v>
      </c>
      <c r="M27" s="35">
        <v>10</v>
      </c>
      <c r="N27" s="35">
        <v>35</v>
      </c>
      <c r="O27" s="35">
        <v>15</v>
      </c>
      <c r="P27" s="35">
        <v>35</v>
      </c>
      <c r="Q27" s="35">
        <v>30</v>
      </c>
      <c r="R27" s="35">
        <v>15</v>
      </c>
      <c r="S27" s="35">
        <v>5</v>
      </c>
      <c r="T27" s="35">
        <v>0</v>
      </c>
      <c r="U27" s="35">
        <v>5</v>
      </c>
      <c r="V27" s="35">
        <v>10</v>
      </c>
    </row>
    <row r="28" spans="2:22" ht="15.75" customHeight="1" x14ac:dyDescent="0.15">
      <c r="B28" s="116"/>
      <c r="C28" s="112" t="s">
        <v>487</v>
      </c>
      <c r="D28" s="16">
        <v>230</v>
      </c>
      <c r="E28" s="46">
        <v>64</v>
      </c>
      <c r="F28" s="28">
        <v>64</v>
      </c>
      <c r="G28" s="28">
        <v>43</v>
      </c>
      <c r="H28" s="28">
        <v>80</v>
      </c>
      <c r="I28" s="28">
        <v>37</v>
      </c>
      <c r="J28" s="28">
        <v>51</v>
      </c>
      <c r="K28" s="28">
        <v>49</v>
      </c>
      <c r="L28" s="28">
        <v>79</v>
      </c>
      <c r="M28" s="28">
        <v>45</v>
      </c>
      <c r="N28" s="28">
        <v>49</v>
      </c>
      <c r="O28" s="28">
        <v>22</v>
      </c>
      <c r="P28" s="28">
        <v>77</v>
      </c>
      <c r="Q28" s="28">
        <v>59</v>
      </c>
      <c r="R28" s="28">
        <v>49</v>
      </c>
      <c r="S28" s="28">
        <v>17</v>
      </c>
      <c r="T28" s="28">
        <v>29</v>
      </c>
      <c r="U28" s="28">
        <v>10</v>
      </c>
      <c r="V28" s="28">
        <v>23</v>
      </c>
    </row>
    <row r="29" spans="2:22" ht="15.75" customHeight="1" x14ac:dyDescent="0.15">
      <c r="B29" s="116"/>
      <c r="C29" s="114"/>
      <c r="D29" s="33">
        <v>100</v>
      </c>
      <c r="E29" s="49">
        <v>27.8</v>
      </c>
      <c r="F29" s="35">
        <v>27.8</v>
      </c>
      <c r="G29" s="35">
        <v>18.7</v>
      </c>
      <c r="H29" s="35">
        <v>34.799999999999997</v>
      </c>
      <c r="I29" s="35">
        <v>16.100000000000001</v>
      </c>
      <c r="J29" s="35">
        <v>22.2</v>
      </c>
      <c r="K29" s="35">
        <v>21.3</v>
      </c>
      <c r="L29" s="35">
        <v>34.299999999999997</v>
      </c>
      <c r="M29" s="35">
        <v>19.600000000000001</v>
      </c>
      <c r="N29" s="35">
        <v>21.3</v>
      </c>
      <c r="O29" s="35">
        <v>9.6</v>
      </c>
      <c r="P29" s="35">
        <v>33.5</v>
      </c>
      <c r="Q29" s="35">
        <v>25.7</v>
      </c>
      <c r="R29" s="35">
        <v>21.3</v>
      </c>
      <c r="S29" s="35">
        <v>7.4</v>
      </c>
      <c r="T29" s="35">
        <v>12.6</v>
      </c>
      <c r="U29" s="35">
        <v>4.3</v>
      </c>
      <c r="V29" s="35">
        <v>10</v>
      </c>
    </row>
    <row r="30" spans="2:22" ht="15.75" customHeight="1" x14ac:dyDescent="0.15">
      <c r="B30" s="116"/>
      <c r="C30" s="112" t="s">
        <v>489</v>
      </c>
      <c r="D30" s="16">
        <v>830</v>
      </c>
      <c r="E30" s="46">
        <v>198</v>
      </c>
      <c r="F30" s="28">
        <v>229</v>
      </c>
      <c r="G30" s="28">
        <v>139</v>
      </c>
      <c r="H30" s="28">
        <v>284</v>
      </c>
      <c r="I30" s="28">
        <v>125</v>
      </c>
      <c r="J30" s="28">
        <v>198</v>
      </c>
      <c r="K30" s="28">
        <v>165</v>
      </c>
      <c r="L30" s="28">
        <v>307</v>
      </c>
      <c r="M30" s="28">
        <v>172</v>
      </c>
      <c r="N30" s="28">
        <v>211</v>
      </c>
      <c r="O30" s="28">
        <v>80</v>
      </c>
      <c r="P30" s="28">
        <v>265</v>
      </c>
      <c r="Q30" s="28">
        <v>225</v>
      </c>
      <c r="R30" s="28">
        <v>185</v>
      </c>
      <c r="S30" s="28">
        <v>42</v>
      </c>
      <c r="T30" s="28">
        <v>84</v>
      </c>
      <c r="U30" s="28">
        <v>25</v>
      </c>
      <c r="V30" s="28">
        <v>103</v>
      </c>
    </row>
    <row r="31" spans="2:22" ht="15.75" customHeight="1" x14ac:dyDescent="0.15">
      <c r="B31" s="116"/>
      <c r="C31" s="114"/>
      <c r="D31" s="33">
        <v>100</v>
      </c>
      <c r="E31" s="49">
        <v>23.9</v>
      </c>
      <c r="F31" s="35">
        <v>27.6</v>
      </c>
      <c r="G31" s="35">
        <v>16.7</v>
      </c>
      <c r="H31" s="35">
        <v>34.200000000000003</v>
      </c>
      <c r="I31" s="35">
        <v>15.1</v>
      </c>
      <c r="J31" s="35">
        <v>23.9</v>
      </c>
      <c r="K31" s="35">
        <v>19.899999999999999</v>
      </c>
      <c r="L31" s="35">
        <v>37</v>
      </c>
      <c r="M31" s="35">
        <v>20.7</v>
      </c>
      <c r="N31" s="35">
        <v>25.4</v>
      </c>
      <c r="O31" s="35">
        <v>9.6</v>
      </c>
      <c r="P31" s="35">
        <v>31.9</v>
      </c>
      <c r="Q31" s="35">
        <v>27.1</v>
      </c>
      <c r="R31" s="35">
        <v>22.3</v>
      </c>
      <c r="S31" s="35">
        <v>5.0999999999999996</v>
      </c>
      <c r="T31" s="35">
        <v>10.1</v>
      </c>
      <c r="U31" s="35">
        <v>3</v>
      </c>
      <c r="V31" s="35">
        <v>12.4</v>
      </c>
    </row>
    <row r="32" spans="2:22" ht="15.75" customHeight="1" x14ac:dyDescent="0.15">
      <c r="B32" s="116"/>
      <c r="C32" s="112" t="s">
        <v>491</v>
      </c>
      <c r="D32" s="16">
        <v>1115</v>
      </c>
      <c r="E32" s="46">
        <v>254</v>
      </c>
      <c r="F32" s="28">
        <v>335</v>
      </c>
      <c r="G32" s="28">
        <v>197</v>
      </c>
      <c r="H32" s="28">
        <v>374</v>
      </c>
      <c r="I32" s="28">
        <v>167</v>
      </c>
      <c r="J32" s="28">
        <v>269</v>
      </c>
      <c r="K32" s="28">
        <v>241</v>
      </c>
      <c r="L32" s="28">
        <v>387</v>
      </c>
      <c r="M32" s="28">
        <v>277</v>
      </c>
      <c r="N32" s="28">
        <v>359</v>
      </c>
      <c r="O32" s="28">
        <v>97</v>
      </c>
      <c r="P32" s="28">
        <v>407</v>
      </c>
      <c r="Q32" s="28">
        <v>397</v>
      </c>
      <c r="R32" s="28">
        <v>256</v>
      </c>
      <c r="S32" s="28">
        <v>30</v>
      </c>
      <c r="T32" s="28">
        <v>99</v>
      </c>
      <c r="U32" s="28">
        <v>39</v>
      </c>
      <c r="V32" s="28">
        <v>139</v>
      </c>
    </row>
    <row r="33" spans="2:22" ht="15.75" customHeight="1" x14ac:dyDescent="0.15">
      <c r="B33" s="116"/>
      <c r="C33" s="114"/>
      <c r="D33" s="33">
        <v>100</v>
      </c>
      <c r="E33" s="49">
        <v>22.8</v>
      </c>
      <c r="F33" s="35">
        <v>30</v>
      </c>
      <c r="G33" s="35">
        <v>17.7</v>
      </c>
      <c r="H33" s="35">
        <v>33.5</v>
      </c>
      <c r="I33" s="35">
        <v>15</v>
      </c>
      <c r="J33" s="35">
        <v>24.1</v>
      </c>
      <c r="K33" s="35">
        <v>21.6</v>
      </c>
      <c r="L33" s="35">
        <v>34.700000000000003</v>
      </c>
      <c r="M33" s="35">
        <v>24.8</v>
      </c>
      <c r="N33" s="35">
        <v>32.200000000000003</v>
      </c>
      <c r="O33" s="35">
        <v>8.6999999999999993</v>
      </c>
      <c r="P33" s="35">
        <v>36.5</v>
      </c>
      <c r="Q33" s="35">
        <v>35.6</v>
      </c>
      <c r="R33" s="35">
        <v>23</v>
      </c>
      <c r="S33" s="35">
        <v>2.7</v>
      </c>
      <c r="T33" s="35">
        <v>8.9</v>
      </c>
      <c r="U33" s="35">
        <v>3.5</v>
      </c>
      <c r="V33" s="35">
        <v>12.5</v>
      </c>
    </row>
    <row r="34" spans="2:22" ht="15.75" customHeight="1" x14ac:dyDescent="0.15">
      <c r="B34" s="116"/>
      <c r="C34" s="112" t="s">
        <v>492</v>
      </c>
      <c r="D34" s="16">
        <v>6</v>
      </c>
      <c r="E34" s="46">
        <v>3</v>
      </c>
      <c r="F34" s="28">
        <v>2</v>
      </c>
      <c r="G34" s="28">
        <v>2</v>
      </c>
      <c r="H34" s="28">
        <v>2</v>
      </c>
      <c r="I34" s="28">
        <v>1</v>
      </c>
      <c r="J34" s="28">
        <v>3</v>
      </c>
      <c r="K34" s="28">
        <v>2</v>
      </c>
      <c r="L34" s="28">
        <v>2</v>
      </c>
      <c r="M34" s="28">
        <v>1</v>
      </c>
      <c r="N34" s="28">
        <v>3</v>
      </c>
      <c r="O34" s="28">
        <v>1</v>
      </c>
      <c r="P34" s="28">
        <v>3</v>
      </c>
      <c r="Q34" s="28">
        <v>3</v>
      </c>
      <c r="R34" s="28">
        <v>3</v>
      </c>
      <c r="S34" s="28">
        <v>0</v>
      </c>
      <c r="T34" s="28">
        <v>0</v>
      </c>
      <c r="U34" s="28">
        <v>0</v>
      </c>
      <c r="V34" s="28">
        <v>2</v>
      </c>
    </row>
    <row r="35" spans="2:22" ht="15.75" customHeight="1" x14ac:dyDescent="0.15">
      <c r="B35" s="118"/>
      <c r="C35" s="113"/>
      <c r="D35" s="18">
        <v>100</v>
      </c>
      <c r="E35" s="68">
        <v>50</v>
      </c>
      <c r="F35" s="11">
        <v>33.299999999999997</v>
      </c>
      <c r="G35" s="11">
        <v>33.299999999999997</v>
      </c>
      <c r="H35" s="11">
        <v>33.299999999999997</v>
      </c>
      <c r="I35" s="11">
        <v>16.7</v>
      </c>
      <c r="J35" s="11">
        <v>50</v>
      </c>
      <c r="K35" s="11">
        <v>33.299999999999997</v>
      </c>
      <c r="L35" s="11">
        <v>33.299999999999997</v>
      </c>
      <c r="M35" s="11">
        <v>16.7</v>
      </c>
      <c r="N35" s="11">
        <v>50</v>
      </c>
      <c r="O35" s="11">
        <v>16.7</v>
      </c>
      <c r="P35" s="11">
        <v>50</v>
      </c>
      <c r="Q35" s="11">
        <v>50</v>
      </c>
      <c r="R35" s="11">
        <v>50</v>
      </c>
      <c r="S35" s="11">
        <v>0</v>
      </c>
      <c r="T35" s="11">
        <v>0</v>
      </c>
      <c r="U35" s="11">
        <v>0</v>
      </c>
      <c r="V35" s="11">
        <v>33.299999999999997</v>
      </c>
    </row>
    <row r="36" spans="2:22" ht="15.75" customHeight="1" x14ac:dyDescent="0.15">
      <c r="B36" s="117" t="s">
        <v>478</v>
      </c>
      <c r="C36" s="121" t="s">
        <v>493</v>
      </c>
      <c r="D36" s="17">
        <v>229</v>
      </c>
      <c r="E36" s="69">
        <v>25</v>
      </c>
      <c r="F36" s="10">
        <v>30</v>
      </c>
      <c r="G36" s="10">
        <v>21</v>
      </c>
      <c r="H36" s="10">
        <v>56</v>
      </c>
      <c r="I36" s="10">
        <v>13</v>
      </c>
      <c r="J36" s="10">
        <v>28</v>
      </c>
      <c r="K36" s="10">
        <v>21</v>
      </c>
      <c r="L36" s="10">
        <v>79</v>
      </c>
      <c r="M36" s="10">
        <v>34</v>
      </c>
      <c r="N36" s="10">
        <v>39</v>
      </c>
      <c r="O36" s="10">
        <v>15</v>
      </c>
      <c r="P36" s="10">
        <v>81</v>
      </c>
      <c r="Q36" s="10">
        <v>69</v>
      </c>
      <c r="R36" s="10">
        <v>42</v>
      </c>
      <c r="S36" s="10">
        <v>9</v>
      </c>
      <c r="T36" s="10">
        <v>35</v>
      </c>
      <c r="U36" s="10">
        <v>8</v>
      </c>
      <c r="V36" s="10">
        <v>37</v>
      </c>
    </row>
    <row r="37" spans="2:22" ht="15.75" customHeight="1" x14ac:dyDescent="0.15">
      <c r="B37" s="116"/>
      <c r="C37" s="114"/>
      <c r="D37" s="33">
        <v>100</v>
      </c>
      <c r="E37" s="49">
        <v>10.9</v>
      </c>
      <c r="F37" s="35">
        <v>13.1</v>
      </c>
      <c r="G37" s="35">
        <v>9.1999999999999993</v>
      </c>
      <c r="H37" s="35">
        <v>24.5</v>
      </c>
      <c r="I37" s="35">
        <v>5.7</v>
      </c>
      <c r="J37" s="35">
        <v>12.2</v>
      </c>
      <c r="K37" s="35">
        <v>9.1999999999999993</v>
      </c>
      <c r="L37" s="35">
        <v>34.5</v>
      </c>
      <c r="M37" s="35">
        <v>14.8</v>
      </c>
      <c r="N37" s="35">
        <v>17</v>
      </c>
      <c r="O37" s="35">
        <v>6.6</v>
      </c>
      <c r="P37" s="35">
        <v>35.4</v>
      </c>
      <c r="Q37" s="35">
        <v>30.1</v>
      </c>
      <c r="R37" s="35">
        <v>18.3</v>
      </c>
      <c r="S37" s="35">
        <v>3.9</v>
      </c>
      <c r="T37" s="35">
        <v>15.3</v>
      </c>
      <c r="U37" s="35">
        <v>3.5</v>
      </c>
      <c r="V37" s="35">
        <v>16.2</v>
      </c>
    </row>
    <row r="38" spans="2:22" ht="15.75" customHeight="1" x14ac:dyDescent="0.15">
      <c r="B38" s="116"/>
      <c r="C38" s="112" t="s">
        <v>494</v>
      </c>
      <c r="D38" s="16">
        <v>318</v>
      </c>
      <c r="E38" s="46">
        <v>41</v>
      </c>
      <c r="F38" s="28">
        <v>53</v>
      </c>
      <c r="G38" s="28">
        <v>32</v>
      </c>
      <c r="H38" s="28">
        <v>78</v>
      </c>
      <c r="I38" s="28">
        <v>30</v>
      </c>
      <c r="J38" s="28">
        <v>53</v>
      </c>
      <c r="K38" s="28">
        <v>47</v>
      </c>
      <c r="L38" s="28">
        <v>119</v>
      </c>
      <c r="M38" s="28">
        <v>36</v>
      </c>
      <c r="N38" s="28">
        <v>30</v>
      </c>
      <c r="O38" s="28">
        <v>21</v>
      </c>
      <c r="P38" s="28">
        <v>92</v>
      </c>
      <c r="Q38" s="28">
        <v>94</v>
      </c>
      <c r="R38" s="28">
        <v>54</v>
      </c>
      <c r="S38" s="28">
        <v>11</v>
      </c>
      <c r="T38" s="28">
        <v>46</v>
      </c>
      <c r="U38" s="28">
        <v>17</v>
      </c>
      <c r="V38" s="28">
        <v>53</v>
      </c>
    </row>
    <row r="39" spans="2:22" ht="15.75" customHeight="1" x14ac:dyDescent="0.15">
      <c r="B39" s="116"/>
      <c r="C39" s="114"/>
      <c r="D39" s="33">
        <v>100</v>
      </c>
      <c r="E39" s="49">
        <v>12.9</v>
      </c>
      <c r="F39" s="35">
        <v>16.7</v>
      </c>
      <c r="G39" s="35">
        <v>10.1</v>
      </c>
      <c r="H39" s="35">
        <v>24.5</v>
      </c>
      <c r="I39" s="35">
        <v>9.4</v>
      </c>
      <c r="J39" s="35">
        <v>16.7</v>
      </c>
      <c r="K39" s="35">
        <v>14.8</v>
      </c>
      <c r="L39" s="35">
        <v>37.4</v>
      </c>
      <c r="M39" s="35">
        <v>11.3</v>
      </c>
      <c r="N39" s="35">
        <v>9.4</v>
      </c>
      <c r="O39" s="35">
        <v>6.6</v>
      </c>
      <c r="P39" s="35">
        <v>28.9</v>
      </c>
      <c r="Q39" s="35">
        <v>29.6</v>
      </c>
      <c r="R39" s="35">
        <v>17</v>
      </c>
      <c r="S39" s="35">
        <v>3.5</v>
      </c>
      <c r="T39" s="35">
        <v>14.5</v>
      </c>
      <c r="U39" s="35">
        <v>5.3</v>
      </c>
      <c r="V39" s="35">
        <v>16.7</v>
      </c>
    </row>
    <row r="40" spans="2:22" ht="15.75" customHeight="1" x14ac:dyDescent="0.15">
      <c r="B40" s="116"/>
      <c r="C40" s="112" t="s">
        <v>495</v>
      </c>
      <c r="D40" s="16">
        <v>557</v>
      </c>
      <c r="E40" s="46">
        <v>93</v>
      </c>
      <c r="F40" s="28">
        <v>138</v>
      </c>
      <c r="G40" s="28">
        <v>79</v>
      </c>
      <c r="H40" s="28">
        <v>164</v>
      </c>
      <c r="I40" s="28">
        <v>67</v>
      </c>
      <c r="J40" s="28">
        <v>121</v>
      </c>
      <c r="K40" s="28">
        <v>86</v>
      </c>
      <c r="L40" s="28">
        <v>189</v>
      </c>
      <c r="M40" s="28">
        <v>143</v>
      </c>
      <c r="N40" s="28">
        <v>207</v>
      </c>
      <c r="O40" s="28">
        <v>41</v>
      </c>
      <c r="P40" s="28">
        <v>205</v>
      </c>
      <c r="Q40" s="28">
        <v>191</v>
      </c>
      <c r="R40" s="28">
        <v>132</v>
      </c>
      <c r="S40" s="28">
        <v>20</v>
      </c>
      <c r="T40" s="28">
        <v>46</v>
      </c>
      <c r="U40" s="28">
        <v>22</v>
      </c>
      <c r="V40" s="28">
        <v>67</v>
      </c>
    </row>
    <row r="41" spans="2:22" ht="15.75" customHeight="1" x14ac:dyDescent="0.15">
      <c r="B41" s="116"/>
      <c r="C41" s="114"/>
      <c r="D41" s="33">
        <v>100</v>
      </c>
      <c r="E41" s="49">
        <v>16.7</v>
      </c>
      <c r="F41" s="35">
        <v>24.8</v>
      </c>
      <c r="G41" s="35">
        <v>14.2</v>
      </c>
      <c r="H41" s="35">
        <v>29.4</v>
      </c>
      <c r="I41" s="35">
        <v>12</v>
      </c>
      <c r="J41" s="35">
        <v>21.7</v>
      </c>
      <c r="K41" s="35">
        <v>15.4</v>
      </c>
      <c r="L41" s="35">
        <v>33.9</v>
      </c>
      <c r="M41" s="35">
        <v>25.7</v>
      </c>
      <c r="N41" s="35">
        <v>37.200000000000003</v>
      </c>
      <c r="O41" s="35">
        <v>7.4</v>
      </c>
      <c r="P41" s="35">
        <v>36.799999999999997</v>
      </c>
      <c r="Q41" s="35">
        <v>34.299999999999997</v>
      </c>
      <c r="R41" s="35">
        <v>23.7</v>
      </c>
      <c r="S41" s="35">
        <v>3.6</v>
      </c>
      <c r="T41" s="35">
        <v>8.3000000000000007</v>
      </c>
      <c r="U41" s="35">
        <v>3.9</v>
      </c>
      <c r="V41" s="35">
        <v>12</v>
      </c>
    </row>
    <row r="42" spans="2:22" ht="15.75" customHeight="1" x14ac:dyDescent="0.15">
      <c r="B42" s="116"/>
      <c r="C42" s="112" t="s">
        <v>496</v>
      </c>
      <c r="D42" s="16">
        <v>489</v>
      </c>
      <c r="E42" s="46">
        <v>124</v>
      </c>
      <c r="F42" s="28">
        <v>157</v>
      </c>
      <c r="G42" s="28">
        <v>86</v>
      </c>
      <c r="H42" s="28">
        <v>195</v>
      </c>
      <c r="I42" s="28">
        <v>86</v>
      </c>
      <c r="J42" s="28">
        <v>133</v>
      </c>
      <c r="K42" s="28">
        <v>105</v>
      </c>
      <c r="L42" s="28">
        <v>162</v>
      </c>
      <c r="M42" s="28">
        <v>125</v>
      </c>
      <c r="N42" s="28">
        <v>166</v>
      </c>
      <c r="O42" s="28">
        <v>41</v>
      </c>
      <c r="P42" s="28">
        <v>184</v>
      </c>
      <c r="Q42" s="28">
        <v>166</v>
      </c>
      <c r="R42" s="28">
        <v>127</v>
      </c>
      <c r="S42" s="28">
        <v>23</v>
      </c>
      <c r="T42" s="28">
        <v>37</v>
      </c>
      <c r="U42" s="28">
        <v>10</v>
      </c>
      <c r="V42" s="28">
        <v>56</v>
      </c>
    </row>
    <row r="43" spans="2:22" ht="15.75" customHeight="1" x14ac:dyDescent="0.15">
      <c r="B43" s="116"/>
      <c r="C43" s="112"/>
      <c r="D43" s="71">
        <v>100</v>
      </c>
      <c r="E43" s="70">
        <v>25.4</v>
      </c>
      <c r="F43" s="36">
        <v>32.1</v>
      </c>
      <c r="G43" s="36">
        <v>17.600000000000001</v>
      </c>
      <c r="H43" s="36">
        <v>39.9</v>
      </c>
      <c r="I43" s="36">
        <v>17.600000000000001</v>
      </c>
      <c r="J43" s="36">
        <v>27.2</v>
      </c>
      <c r="K43" s="36">
        <v>21.5</v>
      </c>
      <c r="L43" s="36">
        <v>33.1</v>
      </c>
      <c r="M43" s="36">
        <v>25.6</v>
      </c>
      <c r="N43" s="36">
        <v>33.9</v>
      </c>
      <c r="O43" s="36">
        <v>8.4</v>
      </c>
      <c r="P43" s="36">
        <v>37.6</v>
      </c>
      <c r="Q43" s="36">
        <v>33.9</v>
      </c>
      <c r="R43" s="36">
        <v>26</v>
      </c>
      <c r="S43" s="36">
        <v>4.7</v>
      </c>
      <c r="T43" s="36">
        <v>7.6</v>
      </c>
      <c r="U43" s="36">
        <v>2</v>
      </c>
      <c r="V43" s="36">
        <v>11.5</v>
      </c>
    </row>
    <row r="44" spans="2:22" ht="15.75" customHeight="1" x14ac:dyDescent="0.15">
      <c r="B44" s="116"/>
      <c r="C44" s="142" t="s">
        <v>497</v>
      </c>
      <c r="D44" s="72">
        <v>333</v>
      </c>
      <c r="E44" s="50">
        <v>119</v>
      </c>
      <c r="F44" s="38">
        <v>137</v>
      </c>
      <c r="G44" s="38">
        <v>68</v>
      </c>
      <c r="H44" s="38">
        <v>145</v>
      </c>
      <c r="I44" s="38">
        <v>68</v>
      </c>
      <c r="J44" s="38">
        <v>98</v>
      </c>
      <c r="K44" s="38">
        <v>101</v>
      </c>
      <c r="L44" s="38">
        <v>135</v>
      </c>
      <c r="M44" s="38">
        <v>82</v>
      </c>
      <c r="N44" s="38">
        <v>107</v>
      </c>
      <c r="O44" s="38">
        <v>40</v>
      </c>
      <c r="P44" s="38">
        <v>107</v>
      </c>
      <c r="Q44" s="38">
        <v>95</v>
      </c>
      <c r="R44" s="38">
        <v>88</v>
      </c>
      <c r="S44" s="38">
        <v>15</v>
      </c>
      <c r="T44" s="38">
        <v>24</v>
      </c>
      <c r="U44" s="38">
        <v>11</v>
      </c>
      <c r="V44" s="38">
        <v>31</v>
      </c>
    </row>
    <row r="45" spans="2:22" ht="15.75" customHeight="1" x14ac:dyDescent="0.15">
      <c r="B45" s="116"/>
      <c r="C45" s="114"/>
      <c r="D45" s="33">
        <v>100</v>
      </c>
      <c r="E45" s="49">
        <v>35.700000000000003</v>
      </c>
      <c r="F45" s="35">
        <v>41.1</v>
      </c>
      <c r="G45" s="35">
        <v>20.399999999999999</v>
      </c>
      <c r="H45" s="35">
        <v>43.5</v>
      </c>
      <c r="I45" s="35">
        <v>20.399999999999999</v>
      </c>
      <c r="J45" s="35">
        <v>29.4</v>
      </c>
      <c r="K45" s="35">
        <v>30.3</v>
      </c>
      <c r="L45" s="35">
        <v>40.5</v>
      </c>
      <c r="M45" s="35">
        <v>24.6</v>
      </c>
      <c r="N45" s="35">
        <v>32.1</v>
      </c>
      <c r="O45" s="35">
        <v>12</v>
      </c>
      <c r="P45" s="35">
        <v>32.1</v>
      </c>
      <c r="Q45" s="35">
        <v>28.5</v>
      </c>
      <c r="R45" s="35">
        <v>26.4</v>
      </c>
      <c r="S45" s="35">
        <v>4.5</v>
      </c>
      <c r="T45" s="35">
        <v>7.2</v>
      </c>
      <c r="U45" s="35">
        <v>3.3</v>
      </c>
      <c r="V45" s="35">
        <v>9.3000000000000007</v>
      </c>
    </row>
    <row r="46" spans="2:22" ht="15.75" customHeight="1" x14ac:dyDescent="0.15">
      <c r="B46" s="116"/>
      <c r="C46" s="142" t="s">
        <v>499</v>
      </c>
      <c r="D46" s="72">
        <v>165</v>
      </c>
      <c r="E46" s="50">
        <v>82</v>
      </c>
      <c r="F46" s="38">
        <v>74</v>
      </c>
      <c r="G46" s="38">
        <v>59</v>
      </c>
      <c r="H46" s="38">
        <v>68</v>
      </c>
      <c r="I46" s="38">
        <v>42</v>
      </c>
      <c r="J46" s="38">
        <v>58</v>
      </c>
      <c r="K46" s="38">
        <v>65</v>
      </c>
      <c r="L46" s="38">
        <v>61</v>
      </c>
      <c r="M46" s="38">
        <v>46</v>
      </c>
      <c r="N46" s="38">
        <v>51</v>
      </c>
      <c r="O46" s="38">
        <v>25</v>
      </c>
      <c r="P46" s="38">
        <v>58</v>
      </c>
      <c r="Q46" s="38">
        <v>39</v>
      </c>
      <c r="R46" s="38">
        <v>33</v>
      </c>
      <c r="S46" s="38">
        <v>6</v>
      </c>
      <c r="T46" s="38">
        <v>10</v>
      </c>
      <c r="U46" s="38">
        <v>6</v>
      </c>
      <c r="V46" s="38">
        <v>12</v>
      </c>
    </row>
    <row r="47" spans="2:22" ht="15.75" customHeight="1" x14ac:dyDescent="0.15">
      <c r="B47" s="116"/>
      <c r="C47" s="114"/>
      <c r="D47" s="33">
        <v>100</v>
      </c>
      <c r="E47" s="49">
        <v>49.7</v>
      </c>
      <c r="F47" s="35">
        <v>44.8</v>
      </c>
      <c r="G47" s="35">
        <v>35.799999999999997</v>
      </c>
      <c r="H47" s="35">
        <v>41.2</v>
      </c>
      <c r="I47" s="35">
        <v>25.5</v>
      </c>
      <c r="J47" s="35">
        <v>35.200000000000003</v>
      </c>
      <c r="K47" s="35">
        <v>39.4</v>
      </c>
      <c r="L47" s="35">
        <v>37</v>
      </c>
      <c r="M47" s="35">
        <v>27.9</v>
      </c>
      <c r="N47" s="35">
        <v>30.9</v>
      </c>
      <c r="O47" s="35">
        <v>15.2</v>
      </c>
      <c r="P47" s="35">
        <v>35.200000000000003</v>
      </c>
      <c r="Q47" s="35">
        <v>23.6</v>
      </c>
      <c r="R47" s="35">
        <v>20</v>
      </c>
      <c r="S47" s="35">
        <v>3.6</v>
      </c>
      <c r="T47" s="35">
        <v>6.1</v>
      </c>
      <c r="U47" s="35">
        <v>3.6</v>
      </c>
      <c r="V47" s="35">
        <v>7.3</v>
      </c>
    </row>
    <row r="48" spans="2:22" ht="15.75" customHeight="1" x14ac:dyDescent="0.15">
      <c r="B48" s="116"/>
      <c r="C48" s="112" t="s">
        <v>24</v>
      </c>
      <c r="D48" s="16">
        <v>98</v>
      </c>
      <c r="E48" s="46">
        <v>36</v>
      </c>
      <c r="F48" s="28">
        <v>43</v>
      </c>
      <c r="G48" s="28">
        <v>36</v>
      </c>
      <c r="H48" s="28">
        <v>32</v>
      </c>
      <c r="I48" s="28">
        <v>23</v>
      </c>
      <c r="J48" s="28">
        <v>29</v>
      </c>
      <c r="K48" s="28">
        <v>29</v>
      </c>
      <c r="L48" s="28">
        <v>25</v>
      </c>
      <c r="M48" s="28">
        <v>22</v>
      </c>
      <c r="N48" s="28">
        <v>26</v>
      </c>
      <c r="O48" s="28">
        <v>18</v>
      </c>
      <c r="P48" s="28">
        <v>28</v>
      </c>
      <c r="Q48" s="28">
        <v>30</v>
      </c>
      <c r="R48" s="28">
        <v>16</v>
      </c>
      <c r="S48" s="28">
        <v>5</v>
      </c>
      <c r="T48" s="28">
        <v>11</v>
      </c>
      <c r="U48" s="28">
        <v>2</v>
      </c>
      <c r="V48" s="28">
        <v>12</v>
      </c>
    </row>
    <row r="49" spans="2:22" ht="15.75" customHeight="1" x14ac:dyDescent="0.15">
      <c r="B49" s="118"/>
      <c r="C49" s="113"/>
      <c r="D49" s="18">
        <v>100</v>
      </c>
      <c r="E49" s="68">
        <v>36.700000000000003</v>
      </c>
      <c r="F49" s="11">
        <v>43.9</v>
      </c>
      <c r="G49" s="11">
        <v>36.700000000000003</v>
      </c>
      <c r="H49" s="11">
        <v>32.700000000000003</v>
      </c>
      <c r="I49" s="11">
        <v>23.5</v>
      </c>
      <c r="J49" s="11">
        <v>29.6</v>
      </c>
      <c r="K49" s="11">
        <v>29.6</v>
      </c>
      <c r="L49" s="11">
        <v>25.5</v>
      </c>
      <c r="M49" s="11">
        <v>22.4</v>
      </c>
      <c r="N49" s="11">
        <v>26.5</v>
      </c>
      <c r="O49" s="11">
        <v>18.399999999999999</v>
      </c>
      <c r="P49" s="11">
        <v>28.6</v>
      </c>
      <c r="Q49" s="11">
        <v>30.6</v>
      </c>
      <c r="R49" s="11">
        <v>16.3</v>
      </c>
      <c r="S49" s="11">
        <v>5.0999999999999996</v>
      </c>
      <c r="T49" s="11">
        <v>11.2</v>
      </c>
      <c r="U49" s="11">
        <v>2</v>
      </c>
      <c r="V49" s="11">
        <v>12.2</v>
      </c>
    </row>
  </sheetData>
  <mergeCells count="25">
    <mergeCell ref="B36:B49"/>
    <mergeCell ref="C36:C37"/>
    <mergeCell ref="C38:C39"/>
    <mergeCell ref="C40:C41"/>
    <mergeCell ref="C42:C43"/>
    <mergeCell ref="C44:C45"/>
    <mergeCell ref="C46:C47"/>
    <mergeCell ref="C48:C49"/>
    <mergeCell ref="B18:B35"/>
    <mergeCell ref="C18:C19"/>
    <mergeCell ref="C20:C21"/>
    <mergeCell ref="C22:C23"/>
    <mergeCell ref="C24:C25"/>
    <mergeCell ref="C26:C27"/>
    <mergeCell ref="C28:C29"/>
    <mergeCell ref="C30:C31"/>
    <mergeCell ref="C32:C33"/>
    <mergeCell ref="C34:C35"/>
    <mergeCell ref="B8:C9"/>
    <mergeCell ref="B10:B13"/>
    <mergeCell ref="C10:C11"/>
    <mergeCell ref="C12:C13"/>
    <mergeCell ref="B14:B17"/>
    <mergeCell ref="C14:C15"/>
    <mergeCell ref="C16:C17"/>
  </mergeCells>
  <phoneticPr fontId="2"/>
  <conditionalFormatting sqref="E9:V9">
    <cfRule type="top10" dxfId="1773" priority="21" rank="1"/>
  </conditionalFormatting>
  <conditionalFormatting sqref="E11:V11">
    <cfRule type="top10" dxfId="1772" priority="20" rank="1"/>
  </conditionalFormatting>
  <conditionalFormatting sqref="E13:V13">
    <cfRule type="top10" dxfId="1771" priority="19" rank="1"/>
  </conditionalFormatting>
  <conditionalFormatting sqref="E15:V15">
    <cfRule type="top10" dxfId="1770" priority="18" rank="1"/>
  </conditionalFormatting>
  <conditionalFormatting sqref="E17:V17">
    <cfRule type="top10" dxfId="1769" priority="17" rank="1"/>
  </conditionalFormatting>
  <conditionalFormatting sqref="E19:V19">
    <cfRule type="top10" dxfId="1768" priority="16" rank="1"/>
  </conditionalFormatting>
  <conditionalFormatting sqref="E25:V25">
    <cfRule type="top10" dxfId="1767" priority="13" rank="1"/>
  </conditionalFormatting>
  <conditionalFormatting sqref="E27:V27">
    <cfRule type="top10" dxfId="1766" priority="12" rank="1"/>
  </conditionalFormatting>
  <conditionalFormatting sqref="E29:V29">
    <cfRule type="top10" dxfId="1765" priority="11" rank="1"/>
  </conditionalFormatting>
  <conditionalFormatting sqref="E31:V31">
    <cfRule type="top10" dxfId="1764" priority="10" rank="1"/>
  </conditionalFormatting>
  <conditionalFormatting sqref="E33:V33">
    <cfRule type="top10" dxfId="1763" priority="9" rank="1"/>
  </conditionalFormatting>
  <conditionalFormatting sqref="E35:V35">
    <cfRule type="top10" dxfId="1762" priority="8" rank="1"/>
  </conditionalFormatting>
  <conditionalFormatting sqref="E37:V37">
    <cfRule type="top10" dxfId="1761" priority="7" rank="1"/>
  </conditionalFormatting>
  <conditionalFormatting sqref="E39:V39">
    <cfRule type="top10" dxfId="1760" priority="6" rank="1"/>
  </conditionalFormatting>
  <conditionalFormatting sqref="E41:V41">
    <cfRule type="top10" dxfId="1759" priority="5" rank="1"/>
  </conditionalFormatting>
  <conditionalFormatting sqref="E43:V43">
    <cfRule type="top10" dxfId="1758" priority="4" rank="1"/>
  </conditionalFormatting>
  <conditionalFormatting sqref="E45:V45">
    <cfRule type="top10" dxfId="1757" priority="3" rank="1"/>
  </conditionalFormatting>
  <conditionalFormatting sqref="E47:V47">
    <cfRule type="top10" dxfId="1756" priority="2" rank="1"/>
  </conditionalFormatting>
  <conditionalFormatting sqref="E49:V49">
    <cfRule type="top10" dxfId="1755" priority="1" rank="1"/>
  </conditionalFormatting>
  <pageMargins left="0.7" right="0.7" top="0.75" bottom="0.75" header="0.3" footer="0.3"/>
  <pageSetup paperSize="9" scale="61" orientation="landscape" r:id="rId1"/>
  <headerFoot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9"/>
  <sheetViews>
    <sheetView showGridLines="0" zoomScaleNormal="100" workbookViewId="0"/>
  </sheetViews>
  <sheetFormatPr defaultColWidth="8.625" defaultRowHeight="15.75" customHeight="1" x14ac:dyDescent="0.15"/>
  <cols>
    <col min="1" max="2" width="5.625" style="1" customWidth="1"/>
    <col min="3" max="3" width="20.625" style="1" customWidth="1"/>
    <col min="4" max="16384" width="8.625" style="1"/>
  </cols>
  <sheetData>
    <row r="2" spans="2:16" ht="15.75" customHeight="1" x14ac:dyDescent="0.15">
      <c r="B2" s="1" t="s">
        <v>546</v>
      </c>
    </row>
    <row r="3" spans="2:16" ht="15.75" customHeight="1" x14ac:dyDescent="0.15">
      <c r="B3" s="1" t="s">
        <v>547</v>
      </c>
    </row>
    <row r="4" spans="2:16" ht="15.75" customHeight="1" x14ac:dyDescent="0.15">
      <c r="B4" s="1" t="s">
        <v>556</v>
      </c>
    </row>
    <row r="5" spans="2:16" ht="15.75" customHeight="1" x14ac:dyDescent="0.15">
      <c r="B5" s="1" t="s">
        <v>549</v>
      </c>
    </row>
    <row r="6" spans="2:16" ht="4.5" customHeight="1" x14ac:dyDescent="0.15">
      <c r="B6" s="12"/>
      <c r="C6" s="14"/>
      <c r="D6" s="15"/>
      <c r="E6" s="6"/>
      <c r="F6" s="13"/>
      <c r="G6" s="13"/>
      <c r="H6" s="13"/>
      <c r="I6" s="13"/>
      <c r="J6" s="13"/>
      <c r="K6" s="13"/>
      <c r="L6" s="13"/>
      <c r="M6" s="13"/>
      <c r="N6" s="13"/>
    </row>
    <row r="7" spans="2:16" s="2" customFormat="1" ht="118.5" customHeight="1" thickBot="1" x14ac:dyDescent="0.2">
      <c r="B7" s="9"/>
      <c r="C7" s="5" t="s">
        <v>427</v>
      </c>
      <c r="D7" s="19" t="s">
        <v>52</v>
      </c>
      <c r="E7" s="22" t="s">
        <v>110</v>
      </c>
      <c r="F7" s="23" t="s">
        <v>590</v>
      </c>
      <c r="G7" s="23" t="s">
        <v>112</v>
      </c>
      <c r="H7" s="23" t="s">
        <v>16</v>
      </c>
      <c r="I7" s="23" t="s">
        <v>15</v>
      </c>
      <c r="J7" s="23" t="s">
        <v>113</v>
      </c>
      <c r="K7" s="23" t="s">
        <v>114</v>
      </c>
      <c r="L7" s="23" t="s">
        <v>591</v>
      </c>
      <c r="M7" s="23" t="s">
        <v>116</v>
      </c>
      <c r="N7" s="23" t="s">
        <v>53</v>
      </c>
      <c r="O7" s="76"/>
      <c r="P7" s="76"/>
    </row>
    <row r="8" spans="2:16" ht="15.75" customHeight="1" thickTop="1" x14ac:dyDescent="0.15">
      <c r="B8" s="108" t="s">
        <v>428</v>
      </c>
      <c r="C8" s="119"/>
      <c r="D8" s="16">
        <v>2216</v>
      </c>
      <c r="E8" s="46">
        <v>277</v>
      </c>
      <c r="F8" s="28">
        <v>95</v>
      </c>
      <c r="G8" s="28">
        <v>72</v>
      </c>
      <c r="H8" s="28">
        <v>81</v>
      </c>
      <c r="I8" s="28">
        <v>267</v>
      </c>
      <c r="J8" s="28">
        <v>111</v>
      </c>
      <c r="K8" s="28">
        <v>61</v>
      </c>
      <c r="L8" s="28">
        <v>425</v>
      </c>
      <c r="M8" s="28">
        <v>353</v>
      </c>
      <c r="N8" s="28">
        <v>1119</v>
      </c>
    </row>
    <row r="9" spans="2:16" ht="15.75" customHeight="1" x14ac:dyDescent="0.15">
      <c r="B9" s="110"/>
      <c r="C9" s="120"/>
      <c r="D9" s="18">
        <v>100</v>
      </c>
      <c r="E9" s="68">
        <v>12.5</v>
      </c>
      <c r="F9" s="11">
        <v>4.3</v>
      </c>
      <c r="G9" s="11">
        <v>3.2</v>
      </c>
      <c r="H9" s="11">
        <v>3.7</v>
      </c>
      <c r="I9" s="11">
        <v>12</v>
      </c>
      <c r="J9" s="11">
        <v>5</v>
      </c>
      <c r="K9" s="11">
        <v>2.8</v>
      </c>
      <c r="L9" s="11">
        <v>19.2</v>
      </c>
      <c r="M9" s="11">
        <v>15.9</v>
      </c>
      <c r="N9" s="11">
        <v>50.5</v>
      </c>
    </row>
    <row r="10" spans="2:16" ht="15.75" customHeight="1" x14ac:dyDescent="0.15">
      <c r="B10" s="117" t="s">
        <v>429</v>
      </c>
      <c r="C10" s="121" t="s">
        <v>501</v>
      </c>
      <c r="D10" s="17">
        <v>1363</v>
      </c>
      <c r="E10" s="69">
        <v>178</v>
      </c>
      <c r="F10" s="10">
        <v>53</v>
      </c>
      <c r="G10" s="10">
        <v>46</v>
      </c>
      <c r="H10" s="10">
        <v>53</v>
      </c>
      <c r="I10" s="10">
        <v>195</v>
      </c>
      <c r="J10" s="10">
        <v>67</v>
      </c>
      <c r="K10" s="10">
        <v>44</v>
      </c>
      <c r="L10" s="10">
        <v>288</v>
      </c>
      <c r="M10" s="10">
        <v>201</v>
      </c>
      <c r="N10" s="10">
        <v>676</v>
      </c>
    </row>
    <row r="11" spans="2:16" ht="15.75" customHeight="1" x14ac:dyDescent="0.15">
      <c r="B11" s="116"/>
      <c r="C11" s="114"/>
      <c r="D11" s="33">
        <v>100</v>
      </c>
      <c r="E11" s="49">
        <v>13.1</v>
      </c>
      <c r="F11" s="35">
        <v>3.9</v>
      </c>
      <c r="G11" s="35">
        <v>3.4</v>
      </c>
      <c r="H11" s="35">
        <v>3.9</v>
      </c>
      <c r="I11" s="35">
        <v>14.3</v>
      </c>
      <c r="J11" s="35">
        <v>4.9000000000000004</v>
      </c>
      <c r="K11" s="35">
        <v>3.2</v>
      </c>
      <c r="L11" s="35">
        <v>21.1</v>
      </c>
      <c r="M11" s="35">
        <v>14.7</v>
      </c>
      <c r="N11" s="35">
        <v>49.6</v>
      </c>
    </row>
    <row r="12" spans="2:16" ht="15.75" customHeight="1" x14ac:dyDescent="0.15">
      <c r="B12" s="116"/>
      <c r="C12" s="112" t="s">
        <v>3</v>
      </c>
      <c r="D12" s="16">
        <v>852</v>
      </c>
      <c r="E12" s="46">
        <v>98</v>
      </c>
      <c r="F12" s="28">
        <v>42</v>
      </c>
      <c r="G12" s="28">
        <v>26</v>
      </c>
      <c r="H12" s="28">
        <v>28</v>
      </c>
      <c r="I12" s="28">
        <v>72</v>
      </c>
      <c r="J12" s="28">
        <v>44</v>
      </c>
      <c r="K12" s="28">
        <v>17</v>
      </c>
      <c r="L12" s="28">
        <v>137</v>
      </c>
      <c r="M12" s="28">
        <v>152</v>
      </c>
      <c r="N12" s="28">
        <v>443</v>
      </c>
    </row>
    <row r="13" spans="2:16" ht="15.75" customHeight="1" x14ac:dyDescent="0.15">
      <c r="B13" s="118"/>
      <c r="C13" s="113"/>
      <c r="D13" s="18">
        <v>100</v>
      </c>
      <c r="E13" s="68">
        <v>11.5</v>
      </c>
      <c r="F13" s="11">
        <v>4.9000000000000004</v>
      </c>
      <c r="G13" s="11">
        <v>3.1</v>
      </c>
      <c r="H13" s="11">
        <v>3.3</v>
      </c>
      <c r="I13" s="11">
        <v>8.5</v>
      </c>
      <c r="J13" s="11">
        <v>5.2</v>
      </c>
      <c r="K13" s="11">
        <v>2</v>
      </c>
      <c r="L13" s="11">
        <v>16.100000000000001</v>
      </c>
      <c r="M13" s="11">
        <v>17.8</v>
      </c>
      <c r="N13" s="11">
        <v>52</v>
      </c>
    </row>
    <row r="14" spans="2:16" ht="15.75" customHeight="1" x14ac:dyDescent="0.15">
      <c r="B14" s="137" t="s">
        <v>468</v>
      </c>
      <c r="C14" s="140" t="s">
        <v>501</v>
      </c>
      <c r="D14" s="16">
        <v>853</v>
      </c>
      <c r="E14" s="46">
        <v>92</v>
      </c>
      <c r="F14" s="28">
        <v>41</v>
      </c>
      <c r="G14" s="28">
        <v>25</v>
      </c>
      <c r="H14" s="28">
        <v>26</v>
      </c>
      <c r="I14" s="28">
        <v>73</v>
      </c>
      <c r="J14" s="28">
        <v>41</v>
      </c>
      <c r="K14" s="28">
        <v>17</v>
      </c>
      <c r="L14" s="28">
        <v>135</v>
      </c>
      <c r="M14" s="28">
        <v>149</v>
      </c>
      <c r="N14" s="28">
        <v>456</v>
      </c>
    </row>
    <row r="15" spans="2:16" ht="15.75" customHeight="1" x14ac:dyDescent="0.15">
      <c r="B15" s="138"/>
      <c r="C15" s="141"/>
      <c r="D15" s="33">
        <v>100</v>
      </c>
      <c r="E15" s="49">
        <v>10.8</v>
      </c>
      <c r="F15" s="35">
        <v>4.8</v>
      </c>
      <c r="G15" s="35">
        <v>2.9</v>
      </c>
      <c r="H15" s="35">
        <v>3</v>
      </c>
      <c r="I15" s="35">
        <v>8.6</v>
      </c>
      <c r="J15" s="35">
        <v>4.8</v>
      </c>
      <c r="K15" s="35">
        <v>2</v>
      </c>
      <c r="L15" s="35">
        <v>15.8</v>
      </c>
      <c r="M15" s="35">
        <v>17.5</v>
      </c>
      <c r="N15" s="35">
        <v>53.5</v>
      </c>
    </row>
    <row r="16" spans="2:16" ht="15.75" customHeight="1" x14ac:dyDescent="0.15">
      <c r="B16" s="138"/>
      <c r="C16" s="140" t="s">
        <v>483</v>
      </c>
      <c r="D16" s="16">
        <v>1347</v>
      </c>
      <c r="E16" s="46">
        <v>183</v>
      </c>
      <c r="F16" s="28">
        <v>52</v>
      </c>
      <c r="G16" s="28">
        <v>47</v>
      </c>
      <c r="H16" s="28">
        <v>54</v>
      </c>
      <c r="I16" s="28">
        <v>192</v>
      </c>
      <c r="J16" s="28">
        <v>70</v>
      </c>
      <c r="K16" s="28">
        <v>42</v>
      </c>
      <c r="L16" s="28">
        <v>287</v>
      </c>
      <c r="M16" s="28">
        <v>204</v>
      </c>
      <c r="N16" s="28">
        <v>652</v>
      </c>
    </row>
    <row r="17" spans="2:14" ht="15.75" customHeight="1" x14ac:dyDescent="0.15">
      <c r="B17" s="139"/>
      <c r="C17" s="140"/>
      <c r="D17" s="71">
        <v>100</v>
      </c>
      <c r="E17" s="70">
        <v>13.6</v>
      </c>
      <c r="F17" s="36">
        <v>3.9</v>
      </c>
      <c r="G17" s="36">
        <v>3.5</v>
      </c>
      <c r="H17" s="36">
        <v>4</v>
      </c>
      <c r="I17" s="36">
        <v>14.3</v>
      </c>
      <c r="J17" s="36">
        <v>5.2</v>
      </c>
      <c r="K17" s="36">
        <v>3.1</v>
      </c>
      <c r="L17" s="36">
        <v>21.3</v>
      </c>
      <c r="M17" s="36">
        <v>15.1</v>
      </c>
      <c r="N17" s="36">
        <v>48.4</v>
      </c>
    </row>
    <row r="18" spans="2:14" ht="15.75" customHeight="1" x14ac:dyDescent="0.15">
      <c r="B18" s="117" t="s">
        <v>469</v>
      </c>
      <c r="C18" s="121" t="s">
        <v>504</v>
      </c>
      <c r="D18" s="17">
        <v>1</v>
      </c>
      <c r="E18" s="69">
        <v>0</v>
      </c>
      <c r="F18" s="10">
        <v>0</v>
      </c>
      <c r="G18" s="10">
        <v>0</v>
      </c>
      <c r="H18" s="10">
        <v>0</v>
      </c>
      <c r="I18" s="10">
        <v>0</v>
      </c>
      <c r="J18" s="10">
        <v>0</v>
      </c>
      <c r="K18" s="10">
        <v>0</v>
      </c>
      <c r="L18" s="10">
        <v>0</v>
      </c>
      <c r="M18" s="10">
        <v>0</v>
      </c>
      <c r="N18" s="10">
        <v>1</v>
      </c>
    </row>
    <row r="19" spans="2:14" ht="15.75" customHeight="1" x14ac:dyDescent="0.15">
      <c r="B19" s="116"/>
      <c r="C19" s="114"/>
      <c r="D19" s="33">
        <v>100</v>
      </c>
      <c r="E19" s="49">
        <v>0</v>
      </c>
      <c r="F19" s="35">
        <v>0</v>
      </c>
      <c r="G19" s="35">
        <v>0</v>
      </c>
      <c r="H19" s="35">
        <v>0</v>
      </c>
      <c r="I19" s="35">
        <v>0</v>
      </c>
      <c r="J19" s="35">
        <v>0</v>
      </c>
      <c r="K19" s="35">
        <v>0</v>
      </c>
      <c r="L19" s="35">
        <v>0</v>
      </c>
      <c r="M19" s="35">
        <v>0</v>
      </c>
      <c r="N19" s="35">
        <v>100</v>
      </c>
    </row>
    <row r="20" spans="2:14" ht="15.75" customHeight="1" x14ac:dyDescent="0.15">
      <c r="B20" s="116"/>
      <c r="C20" s="112" t="s">
        <v>505</v>
      </c>
      <c r="D20" s="16">
        <v>0</v>
      </c>
      <c r="E20" s="46">
        <v>0</v>
      </c>
      <c r="F20" s="28">
        <v>0</v>
      </c>
      <c r="G20" s="28">
        <v>0</v>
      </c>
      <c r="H20" s="28">
        <v>0</v>
      </c>
      <c r="I20" s="28">
        <v>0</v>
      </c>
      <c r="J20" s="28">
        <v>0</v>
      </c>
      <c r="K20" s="28">
        <v>0</v>
      </c>
      <c r="L20" s="28">
        <v>0</v>
      </c>
      <c r="M20" s="28">
        <v>0</v>
      </c>
      <c r="N20" s="28">
        <v>0</v>
      </c>
    </row>
    <row r="21" spans="2:14" ht="15.75" customHeight="1" x14ac:dyDescent="0.15">
      <c r="B21" s="116"/>
      <c r="C21" s="114"/>
      <c r="D21" s="33">
        <v>0</v>
      </c>
      <c r="E21" s="49">
        <v>0</v>
      </c>
      <c r="F21" s="35">
        <v>0</v>
      </c>
      <c r="G21" s="35">
        <v>0</v>
      </c>
      <c r="H21" s="35">
        <v>0</v>
      </c>
      <c r="I21" s="35">
        <v>0</v>
      </c>
      <c r="J21" s="35">
        <v>0</v>
      </c>
      <c r="K21" s="35">
        <v>0</v>
      </c>
      <c r="L21" s="35">
        <v>0</v>
      </c>
      <c r="M21" s="35">
        <v>0</v>
      </c>
      <c r="N21" s="35">
        <v>0</v>
      </c>
    </row>
    <row r="22" spans="2:14" ht="15.75" customHeight="1" x14ac:dyDescent="0.15">
      <c r="B22" s="116"/>
      <c r="C22" s="112" t="s">
        <v>506</v>
      </c>
      <c r="D22" s="16">
        <v>0</v>
      </c>
      <c r="E22" s="46">
        <v>0</v>
      </c>
      <c r="F22" s="28">
        <v>0</v>
      </c>
      <c r="G22" s="28">
        <v>0</v>
      </c>
      <c r="H22" s="28">
        <v>0</v>
      </c>
      <c r="I22" s="28">
        <v>0</v>
      </c>
      <c r="J22" s="28">
        <v>0</v>
      </c>
      <c r="K22" s="28">
        <v>0</v>
      </c>
      <c r="L22" s="28">
        <v>0</v>
      </c>
      <c r="M22" s="28">
        <v>0</v>
      </c>
      <c r="N22" s="28">
        <v>0</v>
      </c>
    </row>
    <row r="23" spans="2:14" ht="15.75" customHeight="1" x14ac:dyDescent="0.15">
      <c r="B23" s="116"/>
      <c r="C23" s="114"/>
      <c r="D23" s="33">
        <v>0</v>
      </c>
      <c r="E23" s="49">
        <v>0</v>
      </c>
      <c r="F23" s="35">
        <v>0</v>
      </c>
      <c r="G23" s="35">
        <v>0</v>
      </c>
      <c r="H23" s="35">
        <v>0</v>
      </c>
      <c r="I23" s="35">
        <v>0</v>
      </c>
      <c r="J23" s="35">
        <v>0</v>
      </c>
      <c r="K23" s="35">
        <v>0</v>
      </c>
      <c r="L23" s="35">
        <v>0</v>
      </c>
      <c r="M23" s="35">
        <v>0</v>
      </c>
      <c r="N23" s="35">
        <v>0</v>
      </c>
    </row>
    <row r="24" spans="2:14" ht="15.75" customHeight="1" x14ac:dyDescent="0.15">
      <c r="B24" s="116"/>
      <c r="C24" s="112" t="s">
        <v>507</v>
      </c>
      <c r="D24" s="16">
        <v>5</v>
      </c>
      <c r="E24" s="46">
        <v>0</v>
      </c>
      <c r="F24" s="28">
        <v>0</v>
      </c>
      <c r="G24" s="28">
        <v>1</v>
      </c>
      <c r="H24" s="28">
        <v>0</v>
      </c>
      <c r="I24" s="28">
        <v>0</v>
      </c>
      <c r="J24" s="28">
        <v>0</v>
      </c>
      <c r="K24" s="28">
        <v>1</v>
      </c>
      <c r="L24" s="28">
        <v>0</v>
      </c>
      <c r="M24" s="28">
        <v>1</v>
      </c>
      <c r="N24" s="28">
        <v>2</v>
      </c>
    </row>
    <row r="25" spans="2:14" ht="15.75" customHeight="1" x14ac:dyDescent="0.15">
      <c r="B25" s="116"/>
      <c r="C25" s="114"/>
      <c r="D25" s="33">
        <v>100</v>
      </c>
      <c r="E25" s="49">
        <v>0</v>
      </c>
      <c r="F25" s="35">
        <v>0</v>
      </c>
      <c r="G25" s="35">
        <v>20</v>
      </c>
      <c r="H25" s="35">
        <v>0</v>
      </c>
      <c r="I25" s="35">
        <v>0</v>
      </c>
      <c r="J25" s="35">
        <v>0</v>
      </c>
      <c r="K25" s="35">
        <v>20</v>
      </c>
      <c r="L25" s="35">
        <v>0</v>
      </c>
      <c r="M25" s="35">
        <v>20</v>
      </c>
      <c r="N25" s="35">
        <v>40</v>
      </c>
    </row>
    <row r="26" spans="2:14" ht="15.75" customHeight="1" x14ac:dyDescent="0.15">
      <c r="B26" s="116"/>
      <c r="C26" s="112" t="s">
        <v>508</v>
      </c>
      <c r="D26" s="16">
        <v>20</v>
      </c>
      <c r="E26" s="46">
        <v>2</v>
      </c>
      <c r="F26" s="28">
        <v>3</v>
      </c>
      <c r="G26" s="28">
        <v>2</v>
      </c>
      <c r="H26" s="28">
        <v>1</v>
      </c>
      <c r="I26" s="28">
        <v>2</v>
      </c>
      <c r="J26" s="28">
        <v>3</v>
      </c>
      <c r="K26" s="28">
        <v>1</v>
      </c>
      <c r="L26" s="28">
        <v>1</v>
      </c>
      <c r="M26" s="28">
        <v>1</v>
      </c>
      <c r="N26" s="28">
        <v>12</v>
      </c>
    </row>
    <row r="27" spans="2:14" ht="15.75" customHeight="1" x14ac:dyDescent="0.15">
      <c r="B27" s="116"/>
      <c r="C27" s="114"/>
      <c r="D27" s="33">
        <v>100</v>
      </c>
      <c r="E27" s="49">
        <v>10</v>
      </c>
      <c r="F27" s="35">
        <v>15</v>
      </c>
      <c r="G27" s="35">
        <v>10</v>
      </c>
      <c r="H27" s="35">
        <v>5</v>
      </c>
      <c r="I27" s="35">
        <v>10</v>
      </c>
      <c r="J27" s="35">
        <v>15</v>
      </c>
      <c r="K27" s="35">
        <v>5</v>
      </c>
      <c r="L27" s="35">
        <v>5</v>
      </c>
      <c r="M27" s="35">
        <v>5</v>
      </c>
      <c r="N27" s="35">
        <v>60</v>
      </c>
    </row>
    <row r="28" spans="2:14" ht="15.75" customHeight="1" x14ac:dyDescent="0.15">
      <c r="B28" s="116"/>
      <c r="C28" s="112" t="s">
        <v>509</v>
      </c>
      <c r="D28" s="16">
        <v>230</v>
      </c>
      <c r="E28" s="46">
        <v>25</v>
      </c>
      <c r="F28" s="28">
        <v>9</v>
      </c>
      <c r="G28" s="28">
        <v>12</v>
      </c>
      <c r="H28" s="28">
        <v>6</v>
      </c>
      <c r="I28" s="28">
        <v>24</v>
      </c>
      <c r="J28" s="28">
        <v>15</v>
      </c>
      <c r="K28" s="28">
        <v>3</v>
      </c>
      <c r="L28" s="28">
        <v>44</v>
      </c>
      <c r="M28" s="28">
        <v>30</v>
      </c>
      <c r="N28" s="28">
        <v>123</v>
      </c>
    </row>
    <row r="29" spans="2:14" ht="15.75" customHeight="1" x14ac:dyDescent="0.15">
      <c r="B29" s="116"/>
      <c r="C29" s="114"/>
      <c r="D29" s="33">
        <v>100</v>
      </c>
      <c r="E29" s="49">
        <v>10.9</v>
      </c>
      <c r="F29" s="35">
        <v>3.9</v>
      </c>
      <c r="G29" s="35">
        <v>5.2</v>
      </c>
      <c r="H29" s="35">
        <v>2.6</v>
      </c>
      <c r="I29" s="35">
        <v>10.4</v>
      </c>
      <c r="J29" s="35">
        <v>6.5</v>
      </c>
      <c r="K29" s="35">
        <v>1.3</v>
      </c>
      <c r="L29" s="35">
        <v>19.100000000000001</v>
      </c>
      <c r="M29" s="35">
        <v>13</v>
      </c>
      <c r="N29" s="35">
        <v>53.5</v>
      </c>
    </row>
    <row r="30" spans="2:14" ht="15.75" customHeight="1" x14ac:dyDescent="0.15">
      <c r="B30" s="116"/>
      <c r="C30" s="112" t="s">
        <v>510</v>
      </c>
      <c r="D30" s="16">
        <v>830</v>
      </c>
      <c r="E30" s="46">
        <v>112</v>
      </c>
      <c r="F30" s="28">
        <v>35</v>
      </c>
      <c r="G30" s="28">
        <v>24</v>
      </c>
      <c r="H30" s="28">
        <v>32</v>
      </c>
      <c r="I30" s="28">
        <v>112</v>
      </c>
      <c r="J30" s="28">
        <v>41</v>
      </c>
      <c r="K30" s="28">
        <v>22</v>
      </c>
      <c r="L30" s="28">
        <v>171</v>
      </c>
      <c r="M30" s="28">
        <v>128</v>
      </c>
      <c r="N30" s="28">
        <v>415</v>
      </c>
    </row>
    <row r="31" spans="2:14" ht="15.75" customHeight="1" x14ac:dyDescent="0.15">
      <c r="B31" s="116"/>
      <c r="C31" s="114"/>
      <c r="D31" s="33">
        <v>100</v>
      </c>
      <c r="E31" s="49">
        <v>13.5</v>
      </c>
      <c r="F31" s="35">
        <v>4.2</v>
      </c>
      <c r="G31" s="35">
        <v>2.9</v>
      </c>
      <c r="H31" s="35">
        <v>3.9</v>
      </c>
      <c r="I31" s="35">
        <v>13.5</v>
      </c>
      <c r="J31" s="35">
        <v>4.9000000000000004</v>
      </c>
      <c r="K31" s="35">
        <v>2.7</v>
      </c>
      <c r="L31" s="35">
        <v>20.6</v>
      </c>
      <c r="M31" s="35">
        <v>15.4</v>
      </c>
      <c r="N31" s="35">
        <v>50</v>
      </c>
    </row>
    <row r="32" spans="2:14" ht="15.75" customHeight="1" x14ac:dyDescent="0.15">
      <c r="B32" s="116"/>
      <c r="C32" s="112" t="s">
        <v>511</v>
      </c>
      <c r="D32" s="16">
        <v>1115</v>
      </c>
      <c r="E32" s="46">
        <v>137</v>
      </c>
      <c r="F32" s="28">
        <v>48</v>
      </c>
      <c r="G32" s="28">
        <v>33</v>
      </c>
      <c r="H32" s="28">
        <v>42</v>
      </c>
      <c r="I32" s="28">
        <v>128</v>
      </c>
      <c r="J32" s="28">
        <v>50</v>
      </c>
      <c r="K32" s="28">
        <v>32</v>
      </c>
      <c r="L32" s="28">
        <v>206</v>
      </c>
      <c r="M32" s="28">
        <v>192</v>
      </c>
      <c r="N32" s="28">
        <v>555</v>
      </c>
    </row>
    <row r="33" spans="2:14" ht="15.75" customHeight="1" x14ac:dyDescent="0.15">
      <c r="B33" s="116"/>
      <c r="C33" s="114"/>
      <c r="D33" s="33">
        <v>100</v>
      </c>
      <c r="E33" s="49">
        <v>12.3</v>
      </c>
      <c r="F33" s="35">
        <v>4.3</v>
      </c>
      <c r="G33" s="35">
        <v>3</v>
      </c>
      <c r="H33" s="35">
        <v>3.8</v>
      </c>
      <c r="I33" s="35">
        <v>11.5</v>
      </c>
      <c r="J33" s="35">
        <v>4.5</v>
      </c>
      <c r="K33" s="35">
        <v>2.9</v>
      </c>
      <c r="L33" s="35">
        <v>18.5</v>
      </c>
      <c r="M33" s="35">
        <v>17.2</v>
      </c>
      <c r="N33" s="35">
        <v>49.8</v>
      </c>
    </row>
    <row r="34" spans="2:14" ht="15.75" customHeight="1" x14ac:dyDescent="0.15">
      <c r="B34" s="116"/>
      <c r="C34" s="112" t="s">
        <v>512</v>
      </c>
      <c r="D34" s="16">
        <v>6</v>
      </c>
      <c r="E34" s="46">
        <v>1</v>
      </c>
      <c r="F34" s="28">
        <v>0</v>
      </c>
      <c r="G34" s="28">
        <v>0</v>
      </c>
      <c r="H34" s="28">
        <v>0</v>
      </c>
      <c r="I34" s="28">
        <v>1</v>
      </c>
      <c r="J34" s="28">
        <v>1</v>
      </c>
      <c r="K34" s="28">
        <v>2</v>
      </c>
      <c r="L34" s="28">
        <v>2</v>
      </c>
      <c r="M34" s="28">
        <v>1</v>
      </c>
      <c r="N34" s="28">
        <v>3</v>
      </c>
    </row>
    <row r="35" spans="2:14" ht="15.75" customHeight="1" x14ac:dyDescent="0.15">
      <c r="B35" s="118"/>
      <c r="C35" s="113"/>
      <c r="D35" s="18">
        <v>100</v>
      </c>
      <c r="E35" s="68">
        <v>16.7</v>
      </c>
      <c r="F35" s="11">
        <v>0</v>
      </c>
      <c r="G35" s="11">
        <v>0</v>
      </c>
      <c r="H35" s="11">
        <v>0</v>
      </c>
      <c r="I35" s="11">
        <v>16.7</v>
      </c>
      <c r="J35" s="11">
        <v>16.7</v>
      </c>
      <c r="K35" s="11">
        <v>33.299999999999997</v>
      </c>
      <c r="L35" s="11">
        <v>33.299999999999997</v>
      </c>
      <c r="M35" s="11">
        <v>16.7</v>
      </c>
      <c r="N35" s="11">
        <v>50</v>
      </c>
    </row>
    <row r="36" spans="2:14" ht="15.75" customHeight="1" x14ac:dyDescent="0.15">
      <c r="B36" s="117" t="s">
        <v>478</v>
      </c>
      <c r="C36" s="121" t="s">
        <v>513</v>
      </c>
      <c r="D36" s="17">
        <v>229</v>
      </c>
      <c r="E36" s="69">
        <v>17</v>
      </c>
      <c r="F36" s="10">
        <v>11</v>
      </c>
      <c r="G36" s="10">
        <v>7</v>
      </c>
      <c r="H36" s="10">
        <v>8</v>
      </c>
      <c r="I36" s="10">
        <v>24</v>
      </c>
      <c r="J36" s="10">
        <v>10</v>
      </c>
      <c r="K36" s="10">
        <v>3</v>
      </c>
      <c r="L36" s="10">
        <v>26</v>
      </c>
      <c r="M36" s="10">
        <v>55</v>
      </c>
      <c r="N36" s="10">
        <v>118</v>
      </c>
    </row>
    <row r="37" spans="2:14" ht="15.75" customHeight="1" x14ac:dyDescent="0.15">
      <c r="B37" s="116"/>
      <c r="C37" s="114"/>
      <c r="D37" s="33">
        <v>100</v>
      </c>
      <c r="E37" s="49">
        <v>7.4</v>
      </c>
      <c r="F37" s="35">
        <v>4.8</v>
      </c>
      <c r="G37" s="35">
        <v>3.1</v>
      </c>
      <c r="H37" s="35">
        <v>3.5</v>
      </c>
      <c r="I37" s="35">
        <v>10.5</v>
      </c>
      <c r="J37" s="35">
        <v>4.4000000000000004</v>
      </c>
      <c r="K37" s="35">
        <v>1.3</v>
      </c>
      <c r="L37" s="35">
        <v>11.4</v>
      </c>
      <c r="M37" s="35">
        <v>24</v>
      </c>
      <c r="N37" s="35">
        <v>51.5</v>
      </c>
    </row>
    <row r="38" spans="2:14" ht="15.75" customHeight="1" x14ac:dyDescent="0.15">
      <c r="B38" s="116"/>
      <c r="C38" s="112" t="s">
        <v>494</v>
      </c>
      <c r="D38" s="16">
        <v>318</v>
      </c>
      <c r="E38" s="46">
        <v>28</v>
      </c>
      <c r="F38" s="28">
        <v>9</v>
      </c>
      <c r="G38" s="28">
        <v>6</v>
      </c>
      <c r="H38" s="28">
        <v>10</v>
      </c>
      <c r="I38" s="28">
        <v>27</v>
      </c>
      <c r="J38" s="28">
        <v>16</v>
      </c>
      <c r="K38" s="28">
        <v>5</v>
      </c>
      <c r="L38" s="28">
        <v>53</v>
      </c>
      <c r="M38" s="28">
        <v>66</v>
      </c>
      <c r="N38" s="28">
        <v>159</v>
      </c>
    </row>
    <row r="39" spans="2:14" ht="15.75" customHeight="1" x14ac:dyDescent="0.15">
      <c r="B39" s="116"/>
      <c r="C39" s="114"/>
      <c r="D39" s="33">
        <v>100</v>
      </c>
      <c r="E39" s="49">
        <v>8.8000000000000007</v>
      </c>
      <c r="F39" s="35">
        <v>2.8</v>
      </c>
      <c r="G39" s="35">
        <v>1.9</v>
      </c>
      <c r="H39" s="35">
        <v>3.1</v>
      </c>
      <c r="I39" s="35">
        <v>8.5</v>
      </c>
      <c r="J39" s="35">
        <v>5</v>
      </c>
      <c r="K39" s="35">
        <v>1.6</v>
      </c>
      <c r="L39" s="35">
        <v>16.7</v>
      </c>
      <c r="M39" s="35">
        <v>20.8</v>
      </c>
      <c r="N39" s="35">
        <v>50</v>
      </c>
    </row>
    <row r="40" spans="2:14" ht="15.75" customHeight="1" x14ac:dyDescent="0.15">
      <c r="B40" s="116"/>
      <c r="C40" s="112" t="s">
        <v>514</v>
      </c>
      <c r="D40" s="16">
        <v>557</v>
      </c>
      <c r="E40" s="46">
        <v>65</v>
      </c>
      <c r="F40" s="28">
        <v>26</v>
      </c>
      <c r="G40" s="28">
        <v>17</v>
      </c>
      <c r="H40" s="28">
        <v>13</v>
      </c>
      <c r="I40" s="28">
        <v>54</v>
      </c>
      <c r="J40" s="28">
        <v>26</v>
      </c>
      <c r="K40" s="28">
        <v>14</v>
      </c>
      <c r="L40" s="28">
        <v>98</v>
      </c>
      <c r="M40" s="28">
        <v>88</v>
      </c>
      <c r="N40" s="28">
        <v>298</v>
      </c>
    </row>
    <row r="41" spans="2:14" ht="15.75" customHeight="1" x14ac:dyDescent="0.15">
      <c r="B41" s="116"/>
      <c r="C41" s="114"/>
      <c r="D41" s="33">
        <v>100</v>
      </c>
      <c r="E41" s="49">
        <v>11.7</v>
      </c>
      <c r="F41" s="35">
        <v>4.7</v>
      </c>
      <c r="G41" s="35">
        <v>3.1</v>
      </c>
      <c r="H41" s="35">
        <v>2.2999999999999998</v>
      </c>
      <c r="I41" s="35">
        <v>9.6999999999999993</v>
      </c>
      <c r="J41" s="35">
        <v>4.7</v>
      </c>
      <c r="K41" s="35">
        <v>2.5</v>
      </c>
      <c r="L41" s="35">
        <v>17.600000000000001</v>
      </c>
      <c r="M41" s="35">
        <v>15.8</v>
      </c>
      <c r="N41" s="35">
        <v>53.5</v>
      </c>
    </row>
    <row r="42" spans="2:14" ht="15.75" customHeight="1" x14ac:dyDescent="0.15">
      <c r="B42" s="116"/>
      <c r="C42" s="112" t="s">
        <v>515</v>
      </c>
      <c r="D42" s="16">
        <v>489</v>
      </c>
      <c r="E42" s="46">
        <v>53</v>
      </c>
      <c r="F42" s="28">
        <v>21</v>
      </c>
      <c r="G42" s="28">
        <v>15</v>
      </c>
      <c r="H42" s="28">
        <v>23</v>
      </c>
      <c r="I42" s="28">
        <v>69</v>
      </c>
      <c r="J42" s="28">
        <v>25</v>
      </c>
      <c r="K42" s="28">
        <v>18</v>
      </c>
      <c r="L42" s="28">
        <v>97</v>
      </c>
      <c r="M42" s="28">
        <v>70</v>
      </c>
      <c r="N42" s="28">
        <v>247</v>
      </c>
    </row>
    <row r="43" spans="2:14" ht="15.75" customHeight="1" x14ac:dyDescent="0.15">
      <c r="B43" s="116"/>
      <c r="C43" s="112"/>
      <c r="D43" s="71">
        <v>100</v>
      </c>
      <c r="E43" s="70">
        <v>10.8</v>
      </c>
      <c r="F43" s="36">
        <v>4.3</v>
      </c>
      <c r="G43" s="36">
        <v>3.1</v>
      </c>
      <c r="H43" s="36">
        <v>4.7</v>
      </c>
      <c r="I43" s="36">
        <v>14.1</v>
      </c>
      <c r="J43" s="36">
        <v>5.0999999999999996</v>
      </c>
      <c r="K43" s="36">
        <v>3.7</v>
      </c>
      <c r="L43" s="36">
        <v>19.8</v>
      </c>
      <c r="M43" s="36">
        <v>14.3</v>
      </c>
      <c r="N43" s="36">
        <v>50.5</v>
      </c>
    </row>
    <row r="44" spans="2:14" ht="15.75" customHeight="1" x14ac:dyDescent="0.15">
      <c r="B44" s="116"/>
      <c r="C44" s="142" t="s">
        <v>497</v>
      </c>
      <c r="D44" s="72">
        <v>333</v>
      </c>
      <c r="E44" s="50">
        <v>59</v>
      </c>
      <c r="F44" s="38">
        <v>19</v>
      </c>
      <c r="G44" s="38">
        <v>14</v>
      </c>
      <c r="H44" s="38">
        <v>17</v>
      </c>
      <c r="I44" s="38">
        <v>50</v>
      </c>
      <c r="J44" s="38">
        <v>19</v>
      </c>
      <c r="K44" s="38">
        <v>14</v>
      </c>
      <c r="L44" s="38">
        <v>74</v>
      </c>
      <c r="M44" s="38">
        <v>40</v>
      </c>
      <c r="N44" s="38">
        <v>162</v>
      </c>
    </row>
    <row r="45" spans="2:14" ht="15.75" customHeight="1" x14ac:dyDescent="0.15">
      <c r="B45" s="116"/>
      <c r="C45" s="114"/>
      <c r="D45" s="33">
        <v>100</v>
      </c>
      <c r="E45" s="49">
        <v>17.7</v>
      </c>
      <c r="F45" s="35">
        <v>5.7</v>
      </c>
      <c r="G45" s="35">
        <v>4.2</v>
      </c>
      <c r="H45" s="35">
        <v>5.0999999999999996</v>
      </c>
      <c r="I45" s="35">
        <v>15</v>
      </c>
      <c r="J45" s="35">
        <v>5.7</v>
      </c>
      <c r="K45" s="35">
        <v>4.2</v>
      </c>
      <c r="L45" s="35">
        <v>22.2</v>
      </c>
      <c r="M45" s="35">
        <v>12</v>
      </c>
      <c r="N45" s="35">
        <v>48.6</v>
      </c>
    </row>
    <row r="46" spans="2:14" ht="15.75" customHeight="1" x14ac:dyDescent="0.15">
      <c r="B46" s="116"/>
      <c r="C46" s="142" t="s">
        <v>516</v>
      </c>
      <c r="D46" s="72">
        <v>165</v>
      </c>
      <c r="E46" s="50">
        <v>29</v>
      </c>
      <c r="F46" s="38">
        <v>6</v>
      </c>
      <c r="G46" s="38">
        <v>8</v>
      </c>
      <c r="H46" s="38">
        <v>5</v>
      </c>
      <c r="I46" s="38">
        <v>27</v>
      </c>
      <c r="J46" s="38">
        <v>9</v>
      </c>
      <c r="K46" s="38">
        <v>2</v>
      </c>
      <c r="L46" s="38">
        <v>42</v>
      </c>
      <c r="M46" s="38">
        <v>23</v>
      </c>
      <c r="N46" s="38">
        <v>71</v>
      </c>
    </row>
    <row r="47" spans="2:14" ht="15.75" customHeight="1" x14ac:dyDescent="0.15">
      <c r="B47" s="116"/>
      <c r="C47" s="114"/>
      <c r="D47" s="33">
        <v>100</v>
      </c>
      <c r="E47" s="49">
        <v>17.600000000000001</v>
      </c>
      <c r="F47" s="35">
        <v>3.6</v>
      </c>
      <c r="G47" s="35">
        <v>4.8</v>
      </c>
      <c r="H47" s="35">
        <v>3</v>
      </c>
      <c r="I47" s="35">
        <v>16.399999999999999</v>
      </c>
      <c r="J47" s="35">
        <v>5.5</v>
      </c>
      <c r="K47" s="35">
        <v>1.2</v>
      </c>
      <c r="L47" s="35">
        <v>25.5</v>
      </c>
      <c r="M47" s="35">
        <v>13.9</v>
      </c>
      <c r="N47" s="35">
        <v>43</v>
      </c>
    </row>
    <row r="48" spans="2:14" ht="15.75" customHeight="1" x14ac:dyDescent="0.15">
      <c r="B48" s="116"/>
      <c r="C48" s="112" t="s">
        <v>24</v>
      </c>
      <c r="D48" s="16">
        <v>98</v>
      </c>
      <c r="E48" s="46">
        <v>19</v>
      </c>
      <c r="F48" s="28">
        <v>2</v>
      </c>
      <c r="G48" s="28">
        <v>3</v>
      </c>
      <c r="H48" s="28">
        <v>3</v>
      </c>
      <c r="I48" s="28">
        <v>13</v>
      </c>
      <c r="J48" s="28">
        <v>2</v>
      </c>
      <c r="K48" s="28">
        <v>2</v>
      </c>
      <c r="L48" s="28">
        <v>29</v>
      </c>
      <c r="M48" s="28">
        <v>10</v>
      </c>
      <c r="N48" s="28">
        <v>46</v>
      </c>
    </row>
    <row r="49" spans="2:14" ht="15.75" customHeight="1" x14ac:dyDescent="0.15">
      <c r="B49" s="118"/>
      <c r="C49" s="113"/>
      <c r="D49" s="18">
        <v>100</v>
      </c>
      <c r="E49" s="68">
        <v>19.399999999999999</v>
      </c>
      <c r="F49" s="11">
        <v>2</v>
      </c>
      <c r="G49" s="11">
        <v>3.1</v>
      </c>
      <c r="H49" s="11">
        <v>3.1</v>
      </c>
      <c r="I49" s="11">
        <v>13.3</v>
      </c>
      <c r="J49" s="11">
        <v>2</v>
      </c>
      <c r="K49" s="11">
        <v>2</v>
      </c>
      <c r="L49" s="11">
        <v>29.6</v>
      </c>
      <c r="M49" s="11">
        <v>10.199999999999999</v>
      </c>
      <c r="N49" s="11">
        <v>46.9</v>
      </c>
    </row>
  </sheetData>
  <mergeCells count="25">
    <mergeCell ref="B36:B49"/>
    <mergeCell ref="C36:C37"/>
    <mergeCell ref="C38:C39"/>
    <mergeCell ref="C40:C41"/>
    <mergeCell ref="C42:C43"/>
    <mergeCell ref="C44:C45"/>
    <mergeCell ref="C46:C47"/>
    <mergeCell ref="C48:C49"/>
    <mergeCell ref="B18:B35"/>
    <mergeCell ref="C18:C19"/>
    <mergeCell ref="C20:C21"/>
    <mergeCell ref="C22:C23"/>
    <mergeCell ref="C24:C25"/>
    <mergeCell ref="C26:C27"/>
    <mergeCell ref="C28:C29"/>
    <mergeCell ref="C30:C31"/>
    <mergeCell ref="C32:C33"/>
    <mergeCell ref="C34:C35"/>
    <mergeCell ref="B8:C9"/>
    <mergeCell ref="B10:B13"/>
    <mergeCell ref="C10:C11"/>
    <mergeCell ref="C12:C13"/>
    <mergeCell ref="B14:B17"/>
    <mergeCell ref="C14:C15"/>
    <mergeCell ref="C16:C17"/>
  </mergeCells>
  <phoneticPr fontId="2"/>
  <conditionalFormatting sqref="E9:N9">
    <cfRule type="top10" dxfId="1754" priority="596" rank="1"/>
  </conditionalFormatting>
  <conditionalFormatting sqref="E11:N11">
    <cfRule type="top10" dxfId="1753" priority="597" rank="1"/>
  </conditionalFormatting>
  <conditionalFormatting sqref="E13:N13">
    <cfRule type="top10" dxfId="1752" priority="598" rank="1"/>
  </conditionalFormatting>
  <conditionalFormatting sqref="E15:N15">
    <cfRule type="top10" dxfId="1751" priority="599" rank="1"/>
  </conditionalFormatting>
  <conditionalFormatting sqref="E17:N17">
    <cfRule type="top10" dxfId="1750" priority="600" rank="1"/>
  </conditionalFormatting>
  <conditionalFormatting sqref="E19:N19">
    <cfRule type="top10" dxfId="1749" priority="601" rank="1"/>
  </conditionalFormatting>
  <conditionalFormatting sqref="E25:N25">
    <cfRule type="top10" dxfId="1748" priority="604" rank="1"/>
  </conditionalFormatting>
  <conditionalFormatting sqref="E27:N27">
    <cfRule type="top10" dxfId="1747" priority="605" rank="1"/>
  </conditionalFormatting>
  <conditionalFormatting sqref="E29:N29">
    <cfRule type="top10" dxfId="1746" priority="606" rank="1"/>
  </conditionalFormatting>
  <conditionalFormatting sqref="E31:N31">
    <cfRule type="top10" dxfId="1745" priority="607" rank="1"/>
  </conditionalFormatting>
  <conditionalFormatting sqref="E33:N33">
    <cfRule type="top10" dxfId="1744" priority="608" rank="1"/>
  </conditionalFormatting>
  <conditionalFormatting sqref="E35:N35">
    <cfRule type="top10" dxfId="1743" priority="609" rank="1"/>
  </conditionalFormatting>
  <conditionalFormatting sqref="E37:N37">
    <cfRule type="top10" dxfId="1742" priority="610" rank="1"/>
  </conditionalFormatting>
  <conditionalFormatting sqref="E39:N39">
    <cfRule type="top10" dxfId="1741" priority="611" rank="1"/>
  </conditionalFormatting>
  <conditionalFormatting sqref="E41:N41">
    <cfRule type="top10" dxfId="1740" priority="612" rank="1"/>
  </conditionalFormatting>
  <conditionalFormatting sqref="E43:N43">
    <cfRule type="top10" dxfId="1739" priority="613" rank="1"/>
  </conditionalFormatting>
  <conditionalFormatting sqref="E45:N45">
    <cfRule type="top10" dxfId="1738" priority="614" rank="1"/>
  </conditionalFormatting>
  <conditionalFormatting sqref="E47:N47">
    <cfRule type="top10" dxfId="1737" priority="615" rank="1"/>
  </conditionalFormatting>
  <conditionalFormatting sqref="E49:N49">
    <cfRule type="top10" dxfId="1736" priority="616" rank="1"/>
  </conditionalFormatting>
  <pageMargins left="0.7" right="0.7" top="0.75" bottom="0.75" header="0.3" footer="0.3"/>
  <pageSetup paperSize="9" scale="61" orientation="landscape" r:id="rId1"/>
  <headerFoot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9"/>
  <sheetViews>
    <sheetView showGridLines="0" zoomScaleNormal="100" workbookViewId="0"/>
  </sheetViews>
  <sheetFormatPr defaultColWidth="8.625" defaultRowHeight="15.75" customHeight="1" x14ac:dyDescent="0.15"/>
  <cols>
    <col min="1" max="2" width="5.625" style="1" customWidth="1"/>
    <col min="3" max="3" width="20.625" style="1" customWidth="1"/>
    <col min="4" max="16384" width="8.625" style="1"/>
  </cols>
  <sheetData>
    <row r="2" spans="2:16" ht="15.75" customHeight="1" x14ac:dyDescent="0.15">
      <c r="B2" s="1" t="s">
        <v>546</v>
      </c>
    </row>
    <row r="3" spans="2:16" ht="15.75" customHeight="1" x14ac:dyDescent="0.15">
      <c r="B3" s="1" t="s">
        <v>547</v>
      </c>
    </row>
    <row r="4" spans="2:16" ht="15.75" customHeight="1" x14ac:dyDescent="0.15">
      <c r="B4" s="1" t="s">
        <v>557</v>
      </c>
    </row>
    <row r="5" spans="2:16" ht="15.75" customHeight="1" x14ac:dyDescent="0.15">
      <c r="B5" s="1" t="s">
        <v>549</v>
      </c>
    </row>
    <row r="6" spans="2:16" ht="4.5" customHeight="1" x14ac:dyDescent="0.15">
      <c r="B6" s="12"/>
      <c r="C6" s="14"/>
      <c r="D6" s="15"/>
      <c r="E6" s="6"/>
      <c r="F6" s="13"/>
      <c r="G6" s="13"/>
      <c r="H6" s="13"/>
      <c r="I6" s="13"/>
      <c r="J6" s="13"/>
      <c r="K6" s="13"/>
      <c r="L6" s="13"/>
      <c r="M6" s="13"/>
      <c r="N6" s="13"/>
    </row>
    <row r="7" spans="2:16" s="2" customFormat="1" ht="118.5" customHeight="1" thickBot="1" x14ac:dyDescent="0.2">
      <c r="B7" s="9"/>
      <c r="C7" s="5" t="s">
        <v>427</v>
      </c>
      <c r="D7" s="19" t="s">
        <v>52</v>
      </c>
      <c r="E7" s="22" t="s">
        <v>110</v>
      </c>
      <c r="F7" s="23" t="s">
        <v>444</v>
      </c>
      <c r="G7" s="23" t="s">
        <v>112</v>
      </c>
      <c r="H7" s="23" t="s">
        <v>16</v>
      </c>
      <c r="I7" s="23" t="s">
        <v>15</v>
      </c>
      <c r="J7" s="23" t="s">
        <v>113</v>
      </c>
      <c r="K7" s="23" t="s">
        <v>114</v>
      </c>
      <c r="L7" s="23" t="s">
        <v>503</v>
      </c>
      <c r="M7" s="23" t="s">
        <v>116</v>
      </c>
      <c r="N7" s="23" t="s">
        <v>53</v>
      </c>
      <c r="O7" s="76"/>
      <c r="P7" s="76"/>
    </row>
    <row r="8" spans="2:16" ht="15.75" customHeight="1" thickTop="1" x14ac:dyDescent="0.15">
      <c r="B8" s="108" t="s">
        <v>428</v>
      </c>
      <c r="C8" s="119"/>
      <c r="D8" s="16">
        <v>2216</v>
      </c>
      <c r="E8" s="46">
        <v>691</v>
      </c>
      <c r="F8" s="28">
        <v>174</v>
      </c>
      <c r="G8" s="28">
        <v>145</v>
      </c>
      <c r="H8" s="28">
        <v>303</v>
      </c>
      <c r="I8" s="28">
        <v>837</v>
      </c>
      <c r="J8" s="28">
        <v>184</v>
      </c>
      <c r="K8" s="28">
        <v>157</v>
      </c>
      <c r="L8" s="28">
        <v>731</v>
      </c>
      <c r="M8" s="28">
        <v>234</v>
      </c>
      <c r="N8" s="28">
        <v>670</v>
      </c>
    </row>
    <row r="9" spans="2:16" ht="15.75" customHeight="1" x14ac:dyDescent="0.15">
      <c r="B9" s="110"/>
      <c r="C9" s="120"/>
      <c r="D9" s="18">
        <v>100</v>
      </c>
      <c r="E9" s="68">
        <v>31.2</v>
      </c>
      <c r="F9" s="11">
        <v>7.9</v>
      </c>
      <c r="G9" s="11">
        <v>6.5</v>
      </c>
      <c r="H9" s="11">
        <v>13.7</v>
      </c>
      <c r="I9" s="11">
        <v>37.799999999999997</v>
      </c>
      <c r="J9" s="11">
        <v>8.3000000000000007</v>
      </c>
      <c r="K9" s="11">
        <v>7.1</v>
      </c>
      <c r="L9" s="11">
        <v>33</v>
      </c>
      <c r="M9" s="11">
        <v>10.6</v>
      </c>
      <c r="N9" s="11">
        <v>30.2</v>
      </c>
    </row>
    <row r="10" spans="2:16" ht="15.75" customHeight="1" x14ac:dyDescent="0.15">
      <c r="B10" s="117" t="s">
        <v>429</v>
      </c>
      <c r="C10" s="121" t="s">
        <v>501</v>
      </c>
      <c r="D10" s="17">
        <v>1363</v>
      </c>
      <c r="E10" s="69">
        <v>437</v>
      </c>
      <c r="F10" s="10">
        <v>97</v>
      </c>
      <c r="G10" s="10">
        <v>79</v>
      </c>
      <c r="H10" s="10">
        <v>190</v>
      </c>
      <c r="I10" s="10">
        <v>538</v>
      </c>
      <c r="J10" s="10">
        <v>114</v>
      </c>
      <c r="K10" s="10">
        <v>95</v>
      </c>
      <c r="L10" s="10">
        <v>463</v>
      </c>
      <c r="M10" s="10">
        <v>134</v>
      </c>
      <c r="N10" s="10">
        <v>396</v>
      </c>
    </row>
    <row r="11" spans="2:16" ht="15.75" customHeight="1" x14ac:dyDescent="0.15">
      <c r="B11" s="116"/>
      <c r="C11" s="114"/>
      <c r="D11" s="33">
        <v>100</v>
      </c>
      <c r="E11" s="49">
        <v>32.1</v>
      </c>
      <c r="F11" s="35">
        <v>7.1</v>
      </c>
      <c r="G11" s="35">
        <v>5.8</v>
      </c>
      <c r="H11" s="35">
        <v>13.9</v>
      </c>
      <c r="I11" s="35">
        <v>39.5</v>
      </c>
      <c r="J11" s="35">
        <v>8.4</v>
      </c>
      <c r="K11" s="35">
        <v>7</v>
      </c>
      <c r="L11" s="35">
        <v>34</v>
      </c>
      <c r="M11" s="35">
        <v>9.8000000000000007</v>
      </c>
      <c r="N11" s="35">
        <v>29.1</v>
      </c>
    </row>
    <row r="12" spans="2:16" ht="15.75" customHeight="1" x14ac:dyDescent="0.15">
      <c r="B12" s="116"/>
      <c r="C12" s="112" t="s">
        <v>3</v>
      </c>
      <c r="D12" s="16">
        <v>852</v>
      </c>
      <c r="E12" s="46">
        <v>253</v>
      </c>
      <c r="F12" s="28">
        <v>77</v>
      </c>
      <c r="G12" s="28">
        <v>66</v>
      </c>
      <c r="H12" s="28">
        <v>113</v>
      </c>
      <c r="I12" s="28">
        <v>299</v>
      </c>
      <c r="J12" s="28">
        <v>70</v>
      </c>
      <c r="K12" s="28">
        <v>62</v>
      </c>
      <c r="L12" s="28">
        <v>267</v>
      </c>
      <c r="M12" s="28">
        <v>100</v>
      </c>
      <c r="N12" s="28">
        <v>274</v>
      </c>
    </row>
    <row r="13" spans="2:16" ht="15.75" customHeight="1" x14ac:dyDescent="0.15">
      <c r="B13" s="118"/>
      <c r="C13" s="113"/>
      <c r="D13" s="18">
        <v>100</v>
      </c>
      <c r="E13" s="68">
        <v>29.7</v>
      </c>
      <c r="F13" s="11">
        <v>9</v>
      </c>
      <c r="G13" s="11">
        <v>7.7</v>
      </c>
      <c r="H13" s="11">
        <v>13.3</v>
      </c>
      <c r="I13" s="11">
        <v>35.1</v>
      </c>
      <c r="J13" s="11">
        <v>8.1999999999999993</v>
      </c>
      <c r="K13" s="11">
        <v>7.3</v>
      </c>
      <c r="L13" s="11">
        <v>31.3</v>
      </c>
      <c r="M13" s="11">
        <v>11.7</v>
      </c>
      <c r="N13" s="11">
        <v>32.200000000000003</v>
      </c>
    </row>
    <row r="14" spans="2:16" ht="15.75" customHeight="1" x14ac:dyDescent="0.15">
      <c r="B14" s="137" t="s">
        <v>468</v>
      </c>
      <c r="C14" s="140" t="s">
        <v>501</v>
      </c>
      <c r="D14" s="16">
        <v>853</v>
      </c>
      <c r="E14" s="46">
        <v>252</v>
      </c>
      <c r="F14" s="28">
        <v>78</v>
      </c>
      <c r="G14" s="28">
        <v>67</v>
      </c>
      <c r="H14" s="28">
        <v>110</v>
      </c>
      <c r="I14" s="28">
        <v>299</v>
      </c>
      <c r="J14" s="28">
        <v>69</v>
      </c>
      <c r="K14" s="28">
        <v>63</v>
      </c>
      <c r="L14" s="28">
        <v>264</v>
      </c>
      <c r="M14" s="28">
        <v>100</v>
      </c>
      <c r="N14" s="28">
        <v>279</v>
      </c>
    </row>
    <row r="15" spans="2:16" ht="15.75" customHeight="1" x14ac:dyDescent="0.15">
      <c r="B15" s="138"/>
      <c r="C15" s="141"/>
      <c r="D15" s="33">
        <v>100</v>
      </c>
      <c r="E15" s="49">
        <v>29.5</v>
      </c>
      <c r="F15" s="35">
        <v>9.1</v>
      </c>
      <c r="G15" s="35">
        <v>7.9</v>
      </c>
      <c r="H15" s="35">
        <v>12.9</v>
      </c>
      <c r="I15" s="35">
        <v>35.1</v>
      </c>
      <c r="J15" s="35">
        <v>8.1</v>
      </c>
      <c r="K15" s="35">
        <v>7.4</v>
      </c>
      <c r="L15" s="35">
        <v>30.9</v>
      </c>
      <c r="M15" s="35">
        <v>11.7</v>
      </c>
      <c r="N15" s="35">
        <v>32.700000000000003</v>
      </c>
    </row>
    <row r="16" spans="2:16" ht="15.75" customHeight="1" x14ac:dyDescent="0.15">
      <c r="B16" s="138"/>
      <c r="C16" s="140" t="s">
        <v>483</v>
      </c>
      <c r="D16" s="16">
        <v>1347</v>
      </c>
      <c r="E16" s="46">
        <v>438</v>
      </c>
      <c r="F16" s="28">
        <v>94</v>
      </c>
      <c r="G16" s="28">
        <v>78</v>
      </c>
      <c r="H16" s="28">
        <v>193</v>
      </c>
      <c r="I16" s="28">
        <v>536</v>
      </c>
      <c r="J16" s="28">
        <v>114</v>
      </c>
      <c r="K16" s="28">
        <v>93</v>
      </c>
      <c r="L16" s="28">
        <v>464</v>
      </c>
      <c r="M16" s="28">
        <v>134</v>
      </c>
      <c r="N16" s="28">
        <v>381</v>
      </c>
    </row>
    <row r="17" spans="2:14" ht="15.75" customHeight="1" x14ac:dyDescent="0.15">
      <c r="B17" s="139"/>
      <c r="C17" s="140"/>
      <c r="D17" s="71">
        <v>100</v>
      </c>
      <c r="E17" s="70">
        <v>32.5</v>
      </c>
      <c r="F17" s="36">
        <v>7</v>
      </c>
      <c r="G17" s="36">
        <v>5.8</v>
      </c>
      <c r="H17" s="36">
        <v>14.3</v>
      </c>
      <c r="I17" s="36">
        <v>39.799999999999997</v>
      </c>
      <c r="J17" s="36">
        <v>8.5</v>
      </c>
      <c r="K17" s="36">
        <v>6.9</v>
      </c>
      <c r="L17" s="36">
        <v>34.4</v>
      </c>
      <c r="M17" s="36">
        <v>9.9</v>
      </c>
      <c r="N17" s="36">
        <v>28.3</v>
      </c>
    </row>
    <row r="18" spans="2:14" ht="15.75" customHeight="1" x14ac:dyDescent="0.15">
      <c r="B18" s="117" t="s">
        <v>469</v>
      </c>
      <c r="C18" s="121" t="s">
        <v>517</v>
      </c>
      <c r="D18" s="17">
        <v>1</v>
      </c>
      <c r="E18" s="69">
        <v>1</v>
      </c>
      <c r="F18" s="10">
        <v>0</v>
      </c>
      <c r="G18" s="10">
        <v>0</v>
      </c>
      <c r="H18" s="10">
        <v>0</v>
      </c>
      <c r="I18" s="10">
        <v>0</v>
      </c>
      <c r="J18" s="10">
        <v>0</v>
      </c>
      <c r="K18" s="10">
        <v>0</v>
      </c>
      <c r="L18" s="10">
        <v>0</v>
      </c>
      <c r="M18" s="10">
        <v>0</v>
      </c>
      <c r="N18" s="10">
        <v>0</v>
      </c>
    </row>
    <row r="19" spans="2:14" ht="15.75" customHeight="1" x14ac:dyDescent="0.15">
      <c r="B19" s="116"/>
      <c r="C19" s="114"/>
      <c r="D19" s="33">
        <v>100</v>
      </c>
      <c r="E19" s="49">
        <v>100</v>
      </c>
      <c r="F19" s="35">
        <v>0</v>
      </c>
      <c r="G19" s="35">
        <v>0</v>
      </c>
      <c r="H19" s="35">
        <v>0</v>
      </c>
      <c r="I19" s="35">
        <v>0</v>
      </c>
      <c r="J19" s="35">
        <v>0</v>
      </c>
      <c r="K19" s="35">
        <v>0</v>
      </c>
      <c r="L19" s="35">
        <v>0</v>
      </c>
      <c r="M19" s="35">
        <v>0</v>
      </c>
      <c r="N19" s="35">
        <v>0</v>
      </c>
    </row>
    <row r="20" spans="2:14" ht="15.75" customHeight="1" x14ac:dyDescent="0.15">
      <c r="B20" s="116"/>
      <c r="C20" s="112" t="s">
        <v>518</v>
      </c>
      <c r="D20" s="16">
        <v>0</v>
      </c>
      <c r="E20" s="46">
        <v>0</v>
      </c>
      <c r="F20" s="28">
        <v>0</v>
      </c>
      <c r="G20" s="28">
        <v>0</v>
      </c>
      <c r="H20" s="28">
        <v>0</v>
      </c>
      <c r="I20" s="28">
        <v>0</v>
      </c>
      <c r="J20" s="28">
        <v>0</v>
      </c>
      <c r="K20" s="28">
        <v>0</v>
      </c>
      <c r="L20" s="28">
        <v>0</v>
      </c>
      <c r="M20" s="28">
        <v>0</v>
      </c>
      <c r="N20" s="28">
        <v>0</v>
      </c>
    </row>
    <row r="21" spans="2:14" ht="15.75" customHeight="1" x14ac:dyDescent="0.15">
      <c r="B21" s="116"/>
      <c r="C21" s="114"/>
      <c r="D21" s="33">
        <v>0</v>
      </c>
      <c r="E21" s="49">
        <v>0</v>
      </c>
      <c r="F21" s="35">
        <v>0</v>
      </c>
      <c r="G21" s="35">
        <v>0</v>
      </c>
      <c r="H21" s="35">
        <v>0</v>
      </c>
      <c r="I21" s="35">
        <v>0</v>
      </c>
      <c r="J21" s="35">
        <v>0</v>
      </c>
      <c r="K21" s="35">
        <v>0</v>
      </c>
      <c r="L21" s="35">
        <v>0</v>
      </c>
      <c r="M21" s="35">
        <v>0</v>
      </c>
      <c r="N21" s="35">
        <v>0</v>
      </c>
    </row>
    <row r="22" spans="2:14" ht="15.75" customHeight="1" x14ac:dyDescent="0.15">
      <c r="B22" s="116"/>
      <c r="C22" s="112" t="s">
        <v>488</v>
      </c>
      <c r="D22" s="16">
        <v>0</v>
      </c>
      <c r="E22" s="46">
        <v>0</v>
      </c>
      <c r="F22" s="28">
        <v>0</v>
      </c>
      <c r="G22" s="28">
        <v>0</v>
      </c>
      <c r="H22" s="28">
        <v>0</v>
      </c>
      <c r="I22" s="28">
        <v>0</v>
      </c>
      <c r="J22" s="28">
        <v>0</v>
      </c>
      <c r="K22" s="28">
        <v>0</v>
      </c>
      <c r="L22" s="28">
        <v>0</v>
      </c>
      <c r="M22" s="28">
        <v>0</v>
      </c>
      <c r="N22" s="28">
        <v>0</v>
      </c>
    </row>
    <row r="23" spans="2:14" ht="15.75" customHeight="1" x14ac:dyDescent="0.15">
      <c r="B23" s="116"/>
      <c r="C23" s="114"/>
      <c r="D23" s="33">
        <v>0</v>
      </c>
      <c r="E23" s="49">
        <v>0</v>
      </c>
      <c r="F23" s="35">
        <v>0</v>
      </c>
      <c r="G23" s="35">
        <v>0</v>
      </c>
      <c r="H23" s="35">
        <v>0</v>
      </c>
      <c r="I23" s="35">
        <v>0</v>
      </c>
      <c r="J23" s="35">
        <v>0</v>
      </c>
      <c r="K23" s="35">
        <v>0</v>
      </c>
      <c r="L23" s="35">
        <v>0</v>
      </c>
      <c r="M23" s="35">
        <v>0</v>
      </c>
      <c r="N23" s="35">
        <v>0</v>
      </c>
    </row>
    <row r="24" spans="2:14" ht="15.75" customHeight="1" x14ac:dyDescent="0.15">
      <c r="B24" s="116"/>
      <c r="C24" s="112" t="s">
        <v>486</v>
      </c>
      <c r="D24" s="16">
        <v>5</v>
      </c>
      <c r="E24" s="46">
        <v>1</v>
      </c>
      <c r="F24" s="28">
        <v>1</v>
      </c>
      <c r="G24" s="28">
        <v>2</v>
      </c>
      <c r="H24" s="28">
        <v>2</v>
      </c>
      <c r="I24" s="28">
        <v>3</v>
      </c>
      <c r="J24" s="28">
        <v>2</v>
      </c>
      <c r="K24" s="28">
        <v>3</v>
      </c>
      <c r="L24" s="28">
        <v>2</v>
      </c>
      <c r="M24" s="28">
        <v>0</v>
      </c>
      <c r="N24" s="28">
        <v>1</v>
      </c>
    </row>
    <row r="25" spans="2:14" ht="15.75" customHeight="1" x14ac:dyDescent="0.15">
      <c r="B25" s="116"/>
      <c r="C25" s="114"/>
      <c r="D25" s="33">
        <v>100</v>
      </c>
      <c r="E25" s="49">
        <v>20</v>
      </c>
      <c r="F25" s="35">
        <v>20</v>
      </c>
      <c r="G25" s="35">
        <v>40</v>
      </c>
      <c r="H25" s="35">
        <v>40</v>
      </c>
      <c r="I25" s="35">
        <v>60</v>
      </c>
      <c r="J25" s="35">
        <v>40</v>
      </c>
      <c r="K25" s="35">
        <v>60</v>
      </c>
      <c r="L25" s="35">
        <v>40</v>
      </c>
      <c r="M25" s="35">
        <v>0</v>
      </c>
      <c r="N25" s="35">
        <v>20</v>
      </c>
    </row>
    <row r="26" spans="2:14" ht="15.75" customHeight="1" x14ac:dyDescent="0.15">
      <c r="B26" s="116"/>
      <c r="C26" s="112" t="s">
        <v>519</v>
      </c>
      <c r="D26" s="16">
        <v>20</v>
      </c>
      <c r="E26" s="46">
        <v>7</v>
      </c>
      <c r="F26" s="28">
        <v>3</v>
      </c>
      <c r="G26" s="28">
        <v>2</v>
      </c>
      <c r="H26" s="28">
        <v>5</v>
      </c>
      <c r="I26" s="28">
        <v>6</v>
      </c>
      <c r="J26" s="28">
        <v>5</v>
      </c>
      <c r="K26" s="28">
        <v>2</v>
      </c>
      <c r="L26" s="28">
        <v>6</v>
      </c>
      <c r="M26" s="28">
        <v>1</v>
      </c>
      <c r="N26" s="28">
        <v>6</v>
      </c>
    </row>
    <row r="27" spans="2:14" ht="15.75" customHeight="1" x14ac:dyDescent="0.15">
      <c r="B27" s="116"/>
      <c r="C27" s="114"/>
      <c r="D27" s="33">
        <v>100</v>
      </c>
      <c r="E27" s="49">
        <v>35</v>
      </c>
      <c r="F27" s="35">
        <v>15</v>
      </c>
      <c r="G27" s="35">
        <v>10</v>
      </c>
      <c r="H27" s="35">
        <v>25</v>
      </c>
      <c r="I27" s="35">
        <v>30</v>
      </c>
      <c r="J27" s="35">
        <v>25</v>
      </c>
      <c r="K27" s="35">
        <v>10</v>
      </c>
      <c r="L27" s="35">
        <v>30</v>
      </c>
      <c r="M27" s="35">
        <v>5</v>
      </c>
      <c r="N27" s="35">
        <v>30</v>
      </c>
    </row>
    <row r="28" spans="2:14" ht="15.75" customHeight="1" x14ac:dyDescent="0.15">
      <c r="B28" s="116"/>
      <c r="C28" s="112" t="s">
        <v>487</v>
      </c>
      <c r="D28" s="16">
        <v>230</v>
      </c>
      <c r="E28" s="46">
        <v>86</v>
      </c>
      <c r="F28" s="28">
        <v>12</v>
      </c>
      <c r="G28" s="28">
        <v>19</v>
      </c>
      <c r="H28" s="28">
        <v>28</v>
      </c>
      <c r="I28" s="28">
        <v>74</v>
      </c>
      <c r="J28" s="28">
        <v>21</v>
      </c>
      <c r="K28" s="28">
        <v>15</v>
      </c>
      <c r="L28" s="28">
        <v>78</v>
      </c>
      <c r="M28" s="28">
        <v>18</v>
      </c>
      <c r="N28" s="28">
        <v>68</v>
      </c>
    </row>
    <row r="29" spans="2:14" ht="15.75" customHeight="1" x14ac:dyDescent="0.15">
      <c r="B29" s="116"/>
      <c r="C29" s="114"/>
      <c r="D29" s="33">
        <v>100</v>
      </c>
      <c r="E29" s="49">
        <v>37.4</v>
      </c>
      <c r="F29" s="35">
        <v>5.2</v>
      </c>
      <c r="G29" s="35">
        <v>8.3000000000000007</v>
      </c>
      <c r="H29" s="35">
        <v>12.2</v>
      </c>
      <c r="I29" s="35">
        <v>32.200000000000003</v>
      </c>
      <c r="J29" s="35">
        <v>9.1</v>
      </c>
      <c r="K29" s="35">
        <v>6.5</v>
      </c>
      <c r="L29" s="35">
        <v>33.9</v>
      </c>
      <c r="M29" s="35">
        <v>7.8</v>
      </c>
      <c r="N29" s="35">
        <v>29.6</v>
      </c>
    </row>
    <row r="30" spans="2:14" ht="15.75" customHeight="1" x14ac:dyDescent="0.15">
      <c r="B30" s="116"/>
      <c r="C30" s="112" t="s">
        <v>489</v>
      </c>
      <c r="D30" s="16">
        <v>830</v>
      </c>
      <c r="E30" s="46">
        <v>296</v>
      </c>
      <c r="F30" s="28">
        <v>66</v>
      </c>
      <c r="G30" s="28">
        <v>52</v>
      </c>
      <c r="H30" s="28">
        <v>110</v>
      </c>
      <c r="I30" s="28">
        <v>327</v>
      </c>
      <c r="J30" s="28">
        <v>65</v>
      </c>
      <c r="K30" s="28">
        <v>60</v>
      </c>
      <c r="L30" s="28">
        <v>300</v>
      </c>
      <c r="M30" s="28">
        <v>80</v>
      </c>
      <c r="N30" s="28">
        <v>230</v>
      </c>
    </row>
    <row r="31" spans="2:14" ht="15.75" customHeight="1" x14ac:dyDescent="0.15">
      <c r="B31" s="116"/>
      <c r="C31" s="114"/>
      <c r="D31" s="33">
        <v>100</v>
      </c>
      <c r="E31" s="49">
        <v>35.700000000000003</v>
      </c>
      <c r="F31" s="35">
        <v>8</v>
      </c>
      <c r="G31" s="35">
        <v>6.3</v>
      </c>
      <c r="H31" s="35">
        <v>13.3</v>
      </c>
      <c r="I31" s="35">
        <v>39.4</v>
      </c>
      <c r="J31" s="35">
        <v>7.8</v>
      </c>
      <c r="K31" s="35">
        <v>7.2</v>
      </c>
      <c r="L31" s="35">
        <v>36.1</v>
      </c>
      <c r="M31" s="35">
        <v>9.6</v>
      </c>
      <c r="N31" s="35">
        <v>27.7</v>
      </c>
    </row>
    <row r="32" spans="2:14" ht="15.75" customHeight="1" x14ac:dyDescent="0.15">
      <c r="B32" s="116"/>
      <c r="C32" s="112" t="s">
        <v>491</v>
      </c>
      <c r="D32" s="16">
        <v>1115</v>
      </c>
      <c r="E32" s="46">
        <v>299</v>
      </c>
      <c r="F32" s="28">
        <v>92</v>
      </c>
      <c r="G32" s="28">
        <v>70</v>
      </c>
      <c r="H32" s="28">
        <v>157</v>
      </c>
      <c r="I32" s="28">
        <v>425</v>
      </c>
      <c r="J32" s="28">
        <v>89</v>
      </c>
      <c r="K32" s="28">
        <v>75</v>
      </c>
      <c r="L32" s="28">
        <v>342</v>
      </c>
      <c r="M32" s="28">
        <v>134</v>
      </c>
      <c r="N32" s="28">
        <v>355</v>
      </c>
    </row>
    <row r="33" spans="2:14" ht="15.75" customHeight="1" x14ac:dyDescent="0.15">
      <c r="B33" s="116"/>
      <c r="C33" s="114"/>
      <c r="D33" s="33">
        <v>100</v>
      </c>
      <c r="E33" s="49">
        <v>26.8</v>
      </c>
      <c r="F33" s="35">
        <v>8.3000000000000007</v>
      </c>
      <c r="G33" s="35">
        <v>6.3</v>
      </c>
      <c r="H33" s="35">
        <v>14.1</v>
      </c>
      <c r="I33" s="35">
        <v>38.1</v>
      </c>
      <c r="J33" s="35">
        <v>8</v>
      </c>
      <c r="K33" s="35">
        <v>6.7</v>
      </c>
      <c r="L33" s="35">
        <v>30.7</v>
      </c>
      <c r="M33" s="35">
        <v>12</v>
      </c>
      <c r="N33" s="35">
        <v>31.8</v>
      </c>
    </row>
    <row r="34" spans="2:14" ht="15.75" customHeight="1" x14ac:dyDescent="0.15">
      <c r="B34" s="116"/>
      <c r="C34" s="112" t="s">
        <v>520</v>
      </c>
      <c r="D34" s="16">
        <v>6</v>
      </c>
      <c r="E34" s="46">
        <v>1</v>
      </c>
      <c r="F34" s="28">
        <v>0</v>
      </c>
      <c r="G34" s="28">
        <v>0</v>
      </c>
      <c r="H34" s="28">
        <v>1</v>
      </c>
      <c r="I34" s="28">
        <v>2</v>
      </c>
      <c r="J34" s="28">
        <v>1</v>
      </c>
      <c r="K34" s="28">
        <v>2</v>
      </c>
      <c r="L34" s="28">
        <v>2</v>
      </c>
      <c r="M34" s="28">
        <v>1</v>
      </c>
      <c r="N34" s="28">
        <v>2</v>
      </c>
    </row>
    <row r="35" spans="2:14" ht="15.75" customHeight="1" x14ac:dyDescent="0.15">
      <c r="B35" s="118"/>
      <c r="C35" s="113"/>
      <c r="D35" s="18">
        <v>100</v>
      </c>
      <c r="E35" s="68">
        <v>16.7</v>
      </c>
      <c r="F35" s="11">
        <v>0</v>
      </c>
      <c r="G35" s="11">
        <v>0</v>
      </c>
      <c r="H35" s="11">
        <v>16.7</v>
      </c>
      <c r="I35" s="11">
        <v>33.299999999999997</v>
      </c>
      <c r="J35" s="11">
        <v>16.7</v>
      </c>
      <c r="K35" s="11">
        <v>33.299999999999997</v>
      </c>
      <c r="L35" s="11">
        <v>33.299999999999997</v>
      </c>
      <c r="M35" s="11">
        <v>16.7</v>
      </c>
      <c r="N35" s="11">
        <v>33.299999999999997</v>
      </c>
    </row>
    <row r="36" spans="2:14" ht="15.75" customHeight="1" x14ac:dyDescent="0.15">
      <c r="B36" s="117" t="s">
        <v>478</v>
      </c>
      <c r="C36" s="121" t="s">
        <v>493</v>
      </c>
      <c r="D36" s="17">
        <v>229</v>
      </c>
      <c r="E36" s="69">
        <v>48</v>
      </c>
      <c r="F36" s="10">
        <v>19</v>
      </c>
      <c r="G36" s="10">
        <v>17</v>
      </c>
      <c r="H36" s="10">
        <v>33</v>
      </c>
      <c r="I36" s="10">
        <v>76</v>
      </c>
      <c r="J36" s="10">
        <v>19</v>
      </c>
      <c r="K36" s="10">
        <v>14</v>
      </c>
      <c r="L36" s="10">
        <v>65</v>
      </c>
      <c r="M36" s="10">
        <v>31</v>
      </c>
      <c r="N36" s="10">
        <v>86</v>
      </c>
    </row>
    <row r="37" spans="2:14" ht="15.75" customHeight="1" x14ac:dyDescent="0.15">
      <c r="B37" s="116"/>
      <c r="C37" s="114"/>
      <c r="D37" s="33">
        <v>100</v>
      </c>
      <c r="E37" s="49">
        <v>21</v>
      </c>
      <c r="F37" s="35">
        <v>8.3000000000000007</v>
      </c>
      <c r="G37" s="35">
        <v>7.4</v>
      </c>
      <c r="H37" s="35">
        <v>14.4</v>
      </c>
      <c r="I37" s="35">
        <v>33.200000000000003</v>
      </c>
      <c r="J37" s="35">
        <v>8.3000000000000007</v>
      </c>
      <c r="K37" s="35">
        <v>6.1</v>
      </c>
      <c r="L37" s="35">
        <v>28.4</v>
      </c>
      <c r="M37" s="35">
        <v>13.5</v>
      </c>
      <c r="N37" s="35">
        <v>37.6</v>
      </c>
    </row>
    <row r="38" spans="2:14" ht="15.75" customHeight="1" x14ac:dyDescent="0.15">
      <c r="B38" s="116"/>
      <c r="C38" s="112" t="s">
        <v>521</v>
      </c>
      <c r="D38" s="16">
        <v>318</v>
      </c>
      <c r="E38" s="46">
        <v>77</v>
      </c>
      <c r="F38" s="28">
        <v>15</v>
      </c>
      <c r="G38" s="28">
        <v>16</v>
      </c>
      <c r="H38" s="28">
        <v>32</v>
      </c>
      <c r="I38" s="28">
        <v>99</v>
      </c>
      <c r="J38" s="28">
        <v>16</v>
      </c>
      <c r="K38" s="28">
        <v>15</v>
      </c>
      <c r="L38" s="28">
        <v>91</v>
      </c>
      <c r="M38" s="28">
        <v>39</v>
      </c>
      <c r="N38" s="28">
        <v>105</v>
      </c>
    </row>
    <row r="39" spans="2:14" ht="15.75" customHeight="1" x14ac:dyDescent="0.15">
      <c r="B39" s="116"/>
      <c r="C39" s="114"/>
      <c r="D39" s="33">
        <v>100</v>
      </c>
      <c r="E39" s="49">
        <v>24.2</v>
      </c>
      <c r="F39" s="35">
        <v>4.7</v>
      </c>
      <c r="G39" s="35">
        <v>5</v>
      </c>
      <c r="H39" s="35">
        <v>10.1</v>
      </c>
      <c r="I39" s="35">
        <v>31.1</v>
      </c>
      <c r="J39" s="35">
        <v>5</v>
      </c>
      <c r="K39" s="35">
        <v>4.7</v>
      </c>
      <c r="L39" s="35">
        <v>28.6</v>
      </c>
      <c r="M39" s="35">
        <v>12.3</v>
      </c>
      <c r="N39" s="35">
        <v>33</v>
      </c>
    </row>
    <row r="40" spans="2:14" ht="15.75" customHeight="1" x14ac:dyDescent="0.15">
      <c r="B40" s="116"/>
      <c r="C40" s="112" t="s">
        <v>514</v>
      </c>
      <c r="D40" s="16">
        <v>557</v>
      </c>
      <c r="E40" s="46">
        <v>163</v>
      </c>
      <c r="F40" s="28">
        <v>43</v>
      </c>
      <c r="G40" s="28">
        <v>34</v>
      </c>
      <c r="H40" s="28">
        <v>78</v>
      </c>
      <c r="I40" s="28">
        <v>211</v>
      </c>
      <c r="J40" s="28">
        <v>49</v>
      </c>
      <c r="K40" s="28">
        <v>48</v>
      </c>
      <c r="L40" s="28">
        <v>183</v>
      </c>
      <c r="M40" s="28">
        <v>62</v>
      </c>
      <c r="N40" s="28">
        <v>164</v>
      </c>
    </row>
    <row r="41" spans="2:14" ht="15.75" customHeight="1" x14ac:dyDescent="0.15">
      <c r="B41" s="116"/>
      <c r="C41" s="114"/>
      <c r="D41" s="33">
        <v>100</v>
      </c>
      <c r="E41" s="49">
        <v>29.3</v>
      </c>
      <c r="F41" s="35">
        <v>7.7</v>
      </c>
      <c r="G41" s="35">
        <v>6.1</v>
      </c>
      <c r="H41" s="35">
        <v>14</v>
      </c>
      <c r="I41" s="35">
        <v>37.9</v>
      </c>
      <c r="J41" s="35">
        <v>8.8000000000000007</v>
      </c>
      <c r="K41" s="35">
        <v>8.6</v>
      </c>
      <c r="L41" s="35">
        <v>32.9</v>
      </c>
      <c r="M41" s="35">
        <v>11.1</v>
      </c>
      <c r="N41" s="35">
        <v>29.4</v>
      </c>
    </row>
    <row r="42" spans="2:14" ht="15.75" customHeight="1" x14ac:dyDescent="0.15">
      <c r="B42" s="116"/>
      <c r="C42" s="112" t="s">
        <v>522</v>
      </c>
      <c r="D42" s="16">
        <v>489</v>
      </c>
      <c r="E42" s="46">
        <v>172</v>
      </c>
      <c r="F42" s="28">
        <v>45</v>
      </c>
      <c r="G42" s="28">
        <v>30</v>
      </c>
      <c r="H42" s="28">
        <v>67</v>
      </c>
      <c r="I42" s="28">
        <v>196</v>
      </c>
      <c r="J42" s="28">
        <v>48</v>
      </c>
      <c r="K42" s="28">
        <v>28</v>
      </c>
      <c r="L42" s="28">
        <v>156</v>
      </c>
      <c r="M42" s="28">
        <v>49</v>
      </c>
      <c r="N42" s="28">
        <v>143</v>
      </c>
    </row>
    <row r="43" spans="2:14" ht="15.75" customHeight="1" x14ac:dyDescent="0.15">
      <c r="B43" s="116"/>
      <c r="C43" s="112"/>
      <c r="D43" s="71">
        <v>100</v>
      </c>
      <c r="E43" s="70">
        <v>35.200000000000003</v>
      </c>
      <c r="F43" s="36">
        <v>9.1999999999999993</v>
      </c>
      <c r="G43" s="36">
        <v>6.1</v>
      </c>
      <c r="H43" s="36">
        <v>13.7</v>
      </c>
      <c r="I43" s="36">
        <v>40.1</v>
      </c>
      <c r="J43" s="36">
        <v>9.8000000000000007</v>
      </c>
      <c r="K43" s="36">
        <v>5.7</v>
      </c>
      <c r="L43" s="36">
        <v>31.9</v>
      </c>
      <c r="M43" s="36">
        <v>10</v>
      </c>
      <c r="N43" s="36">
        <v>29.2</v>
      </c>
    </row>
    <row r="44" spans="2:14" ht="15.75" customHeight="1" x14ac:dyDescent="0.15">
      <c r="B44" s="116"/>
      <c r="C44" s="142" t="s">
        <v>497</v>
      </c>
      <c r="D44" s="72">
        <v>333</v>
      </c>
      <c r="E44" s="50">
        <v>122</v>
      </c>
      <c r="F44" s="38">
        <v>31</v>
      </c>
      <c r="G44" s="38">
        <v>25</v>
      </c>
      <c r="H44" s="38">
        <v>55</v>
      </c>
      <c r="I44" s="38">
        <v>140</v>
      </c>
      <c r="J44" s="38">
        <v>30</v>
      </c>
      <c r="K44" s="38">
        <v>29</v>
      </c>
      <c r="L44" s="38">
        <v>124</v>
      </c>
      <c r="M44" s="38">
        <v>26</v>
      </c>
      <c r="N44" s="38">
        <v>99</v>
      </c>
    </row>
    <row r="45" spans="2:14" ht="15.75" customHeight="1" x14ac:dyDescent="0.15">
      <c r="B45" s="116"/>
      <c r="C45" s="114"/>
      <c r="D45" s="33">
        <v>100</v>
      </c>
      <c r="E45" s="49">
        <v>36.6</v>
      </c>
      <c r="F45" s="35">
        <v>9.3000000000000007</v>
      </c>
      <c r="G45" s="35">
        <v>7.5</v>
      </c>
      <c r="H45" s="35">
        <v>16.5</v>
      </c>
      <c r="I45" s="35">
        <v>42</v>
      </c>
      <c r="J45" s="35">
        <v>9</v>
      </c>
      <c r="K45" s="35">
        <v>8.6999999999999993</v>
      </c>
      <c r="L45" s="35">
        <v>37.200000000000003</v>
      </c>
      <c r="M45" s="35">
        <v>7.8</v>
      </c>
      <c r="N45" s="35">
        <v>29.7</v>
      </c>
    </row>
    <row r="46" spans="2:14" ht="15.75" customHeight="1" x14ac:dyDescent="0.15">
      <c r="B46" s="116"/>
      <c r="C46" s="142" t="s">
        <v>498</v>
      </c>
      <c r="D46" s="72">
        <v>165</v>
      </c>
      <c r="E46" s="50">
        <v>59</v>
      </c>
      <c r="F46" s="38">
        <v>11</v>
      </c>
      <c r="G46" s="38">
        <v>13</v>
      </c>
      <c r="H46" s="38">
        <v>21</v>
      </c>
      <c r="I46" s="38">
        <v>68</v>
      </c>
      <c r="J46" s="38">
        <v>9</v>
      </c>
      <c r="K46" s="38">
        <v>10</v>
      </c>
      <c r="L46" s="38">
        <v>62</v>
      </c>
      <c r="M46" s="38">
        <v>18</v>
      </c>
      <c r="N46" s="38">
        <v>39</v>
      </c>
    </row>
    <row r="47" spans="2:14" ht="15.75" customHeight="1" x14ac:dyDescent="0.15">
      <c r="B47" s="116"/>
      <c r="C47" s="114"/>
      <c r="D47" s="33">
        <v>100</v>
      </c>
      <c r="E47" s="49">
        <v>35.799999999999997</v>
      </c>
      <c r="F47" s="35">
        <v>6.7</v>
      </c>
      <c r="G47" s="35">
        <v>7.9</v>
      </c>
      <c r="H47" s="35">
        <v>12.7</v>
      </c>
      <c r="I47" s="35">
        <v>41.2</v>
      </c>
      <c r="J47" s="35">
        <v>5.5</v>
      </c>
      <c r="K47" s="35">
        <v>6.1</v>
      </c>
      <c r="L47" s="35">
        <v>37.6</v>
      </c>
      <c r="M47" s="35">
        <v>10.9</v>
      </c>
      <c r="N47" s="35">
        <v>23.6</v>
      </c>
    </row>
    <row r="48" spans="2:14" ht="15.75" customHeight="1" x14ac:dyDescent="0.15">
      <c r="B48" s="116"/>
      <c r="C48" s="112" t="s">
        <v>24</v>
      </c>
      <c r="D48" s="16">
        <v>98</v>
      </c>
      <c r="E48" s="46">
        <v>38</v>
      </c>
      <c r="F48" s="28">
        <v>8</v>
      </c>
      <c r="G48" s="28">
        <v>6</v>
      </c>
      <c r="H48" s="28">
        <v>12</v>
      </c>
      <c r="I48" s="28">
        <v>34</v>
      </c>
      <c r="J48" s="28">
        <v>8</v>
      </c>
      <c r="K48" s="28">
        <v>8</v>
      </c>
      <c r="L48" s="28">
        <v>40</v>
      </c>
      <c r="M48" s="28">
        <v>9</v>
      </c>
      <c r="N48" s="28">
        <v>25</v>
      </c>
    </row>
    <row r="49" spans="2:14" ht="15.75" customHeight="1" x14ac:dyDescent="0.15">
      <c r="B49" s="118"/>
      <c r="C49" s="113"/>
      <c r="D49" s="18">
        <v>100</v>
      </c>
      <c r="E49" s="68">
        <v>38.799999999999997</v>
      </c>
      <c r="F49" s="11">
        <v>8.1999999999999993</v>
      </c>
      <c r="G49" s="11">
        <v>6.1</v>
      </c>
      <c r="H49" s="11">
        <v>12.2</v>
      </c>
      <c r="I49" s="11">
        <v>34.700000000000003</v>
      </c>
      <c r="J49" s="11">
        <v>8.1999999999999993</v>
      </c>
      <c r="K49" s="11">
        <v>8.1999999999999993</v>
      </c>
      <c r="L49" s="11">
        <v>40.799999999999997</v>
      </c>
      <c r="M49" s="11">
        <v>9.1999999999999993</v>
      </c>
      <c r="N49" s="11">
        <v>25.5</v>
      </c>
    </row>
  </sheetData>
  <mergeCells count="25">
    <mergeCell ref="B36:B49"/>
    <mergeCell ref="C36:C37"/>
    <mergeCell ref="C38:C39"/>
    <mergeCell ref="C40:C41"/>
    <mergeCell ref="C42:C43"/>
    <mergeCell ref="C44:C45"/>
    <mergeCell ref="C46:C47"/>
    <mergeCell ref="C48:C49"/>
    <mergeCell ref="B18:B35"/>
    <mergeCell ref="C18:C19"/>
    <mergeCell ref="C20:C21"/>
    <mergeCell ref="C22:C23"/>
    <mergeCell ref="C24:C25"/>
    <mergeCell ref="C26:C27"/>
    <mergeCell ref="C28:C29"/>
    <mergeCell ref="C30:C31"/>
    <mergeCell ref="C32:C33"/>
    <mergeCell ref="C34:C35"/>
    <mergeCell ref="B8:C9"/>
    <mergeCell ref="B10:B13"/>
    <mergeCell ref="C10:C11"/>
    <mergeCell ref="C12:C13"/>
    <mergeCell ref="B14:B17"/>
    <mergeCell ref="C14:C15"/>
    <mergeCell ref="C16:C17"/>
  </mergeCells>
  <phoneticPr fontId="2"/>
  <conditionalFormatting sqref="E9:N9">
    <cfRule type="top10" dxfId="1735" priority="617" rank="1"/>
  </conditionalFormatting>
  <conditionalFormatting sqref="E11:N11">
    <cfRule type="top10" dxfId="1734" priority="618" rank="1"/>
  </conditionalFormatting>
  <conditionalFormatting sqref="E13:N13">
    <cfRule type="top10" dxfId="1733" priority="619" rank="1"/>
  </conditionalFormatting>
  <conditionalFormatting sqref="E15:N15">
    <cfRule type="top10" dxfId="1732" priority="620" rank="1"/>
  </conditionalFormatting>
  <conditionalFormatting sqref="E17:N17">
    <cfRule type="top10" dxfId="1731" priority="621" rank="1"/>
  </conditionalFormatting>
  <conditionalFormatting sqref="E19:N19">
    <cfRule type="top10" dxfId="1730" priority="622" rank="1"/>
  </conditionalFormatting>
  <conditionalFormatting sqref="E25:N25">
    <cfRule type="top10" dxfId="1729" priority="625" rank="1"/>
  </conditionalFormatting>
  <conditionalFormatting sqref="E27:N27">
    <cfRule type="top10" dxfId="1728" priority="626" rank="1"/>
  </conditionalFormatting>
  <conditionalFormatting sqref="E29:N29">
    <cfRule type="top10" dxfId="1727" priority="627" rank="1"/>
  </conditionalFormatting>
  <conditionalFormatting sqref="E31:N31">
    <cfRule type="top10" dxfId="1726" priority="628" rank="1"/>
  </conditionalFormatting>
  <conditionalFormatting sqref="E33:N33">
    <cfRule type="top10" dxfId="1725" priority="629" rank="1"/>
  </conditionalFormatting>
  <conditionalFormatting sqref="E35:N35">
    <cfRule type="top10" dxfId="1724" priority="630" rank="1"/>
  </conditionalFormatting>
  <conditionalFormatting sqref="E37:N37">
    <cfRule type="top10" dxfId="1723" priority="631" rank="1"/>
  </conditionalFormatting>
  <conditionalFormatting sqref="E39:N39">
    <cfRule type="top10" dxfId="1722" priority="632" rank="1"/>
  </conditionalFormatting>
  <conditionalFormatting sqref="E41:N41">
    <cfRule type="top10" dxfId="1721" priority="633" rank="1"/>
  </conditionalFormatting>
  <conditionalFormatting sqref="E43:N43">
    <cfRule type="top10" dxfId="1720" priority="634" rank="1"/>
  </conditionalFormatting>
  <conditionalFormatting sqref="E45:N45">
    <cfRule type="top10" dxfId="1719" priority="635" rank="1"/>
  </conditionalFormatting>
  <conditionalFormatting sqref="E47:N47">
    <cfRule type="top10" dxfId="1718" priority="636" rank="1"/>
  </conditionalFormatting>
  <conditionalFormatting sqref="E49:N49">
    <cfRule type="top10" dxfId="1717" priority="637" rank="1"/>
  </conditionalFormatting>
  <pageMargins left="0.7" right="0.7" top="0.75" bottom="0.75" header="0.3" footer="0.3"/>
  <pageSetup paperSize="9" scale="61" orientation="landscape" r:id="rId1"/>
  <headerFoot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49"/>
  <sheetViews>
    <sheetView showGridLines="0" zoomScaleNormal="100" workbookViewId="0"/>
  </sheetViews>
  <sheetFormatPr defaultColWidth="8.625" defaultRowHeight="15.75" customHeight="1" x14ac:dyDescent="0.15"/>
  <cols>
    <col min="1" max="2" width="5.625" style="1" customWidth="1"/>
    <col min="3" max="3" width="20.625" style="1" customWidth="1"/>
    <col min="4" max="16384" width="8.625" style="1"/>
  </cols>
  <sheetData>
    <row r="2" spans="2:18" ht="15.75" customHeight="1" x14ac:dyDescent="0.15">
      <c r="B2" s="1" t="s">
        <v>546</v>
      </c>
    </row>
    <row r="3" spans="2:18" ht="15.75" customHeight="1" x14ac:dyDescent="0.15">
      <c r="B3" s="1" t="s">
        <v>547</v>
      </c>
    </row>
    <row r="4" spans="2:18" ht="15.75" customHeight="1" x14ac:dyDescent="0.15">
      <c r="B4" s="1" t="s">
        <v>558</v>
      </c>
    </row>
    <row r="5" spans="2:18" ht="15.75" customHeight="1" x14ac:dyDescent="0.15">
      <c r="B5" s="1" t="s">
        <v>549</v>
      </c>
    </row>
    <row r="6" spans="2:18" ht="4.5" customHeight="1" x14ac:dyDescent="0.15">
      <c r="B6" s="12"/>
      <c r="C6" s="14"/>
      <c r="D6" s="15"/>
      <c r="E6" s="6"/>
      <c r="F6" s="13"/>
      <c r="G6" s="13"/>
      <c r="H6" s="13"/>
      <c r="I6" s="13"/>
      <c r="J6" s="13"/>
      <c r="K6" s="13"/>
      <c r="L6" s="13"/>
      <c r="M6" s="13"/>
      <c r="N6" s="13"/>
      <c r="O6" s="13"/>
      <c r="P6" s="13"/>
    </row>
    <row r="7" spans="2:18" s="2" customFormat="1" ht="118.5" customHeight="1" thickBot="1" x14ac:dyDescent="0.2">
      <c r="B7" s="9"/>
      <c r="C7" s="5" t="s">
        <v>427</v>
      </c>
      <c r="D7" s="19" t="s">
        <v>52</v>
      </c>
      <c r="E7" s="22" t="s">
        <v>75</v>
      </c>
      <c r="F7" s="23" t="s">
        <v>592</v>
      </c>
      <c r="G7" s="23" t="s">
        <v>104</v>
      </c>
      <c r="H7" s="23" t="s">
        <v>27</v>
      </c>
      <c r="I7" s="23" t="s">
        <v>105</v>
      </c>
      <c r="J7" s="23" t="s">
        <v>106</v>
      </c>
      <c r="K7" s="23" t="s">
        <v>107</v>
      </c>
      <c r="L7" s="23" t="s">
        <v>523</v>
      </c>
      <c r="M7" s="23" t="s">
        <v>109</v>
      </c>
      <c r="N7" s="23" t="s">
        <v>44</v>
      </c>
      <c r="O7" s="23" t="s">
        <v>17</v>
      </c>
      <c r="P7" s="23" t="s">
        <v>541</v>
      </c>
      <c r="Q7" s="76"/>
      <c r="R7" s="76"/>
    </row>
    <row r="8" spans="2:18" ht="15.75" customHeight="1" thickTop="1" x14ac:dyDescent="0.15">
      <c r="B8" s="108" t="s">
        <v>428</v>
      </c>
      <c r="C8" s="119"/>
      <c r="D8" s="16">
        <v>2216</v>
      </c>
      <c r="E8" s="46">
        <v>1757</v>
      </c>
      <c r="F8" s="28">
        <v>380</v>
      </c>
      <c r="G8" s="28">
        <v>170</v>
      </c>
      <c r="H8" s="28">
        <v>458</v>
      </c>
      <c r="I8" s="28">
        <v>266</v>
      </c>
      <c r="J8" s="28">
        <v>1404</v>
      </c>
      <c r="K8" s="28">
        <v>636</v>
      </c>
      <c r="L8" s="28">
        <v>19</v>
      </c>
      <c r="M8" s="28">
        <v>8</v>
      </c>
      <c r="N8" s="28">
        <v>36</v>
      </c>
      <c r="O8" s="28">
        <v>18</v>
      </c>
      <c r="P8" s="28">
        <v>168</v>
      </c>
    </row>
    <row r="9" spans="2:18" ht="15.75" customHeight="1" x14ac:dyDescent="0.15">
      <c r="B9" s="110"/>
      <c r="C9" s="120"/>
      <c r="D9" s="18">
        <v>100</v>
      </c>
      <c r="E9" s="68">
        <v>79.3</v>
      </c>
      <c r="F9" s="11">
        <v>17.100000000000001</v>
      </c>
      <c r="G9" s="11">
        <v>7.7</v>
      </c>
      <c r="H9" s="11">
        <v>20.7</v>
      </c>
      <c r="I9" s="11">
        <v>12</v>
      </c>
      <c r="J9" s="11">
        <v>63.4</v>
      </c>
      <c r="K9" s="11">
        <v>28.7</v>
      </c>
      <c r="L9" s="11">
        <v>0.9</v>
      </c>
      <c r="M9" s="11">
        <v>0.4</v>
      </c>
      <c r="N9" s="11">
        <v>1.6</v>
      </c>
      <c r="O9" s="11">
        <v>0.8</v>
      </c>
      <c r="P9" s="11">
        <v>7.6</v>
      </c>
    </row>
    <row r="10" spans="2:18" ht="15.75" customHeight="1" x14ac:dyDescent="0.15">
      <c r="B10" s="117" t="s">
        <v>429</v>
      </c>
      <c r="C10" s="121" t="s">
        <v>502</v>
      </c>
      <c r="D10" s="17">
        <v>1363</v>
      </c>
      <c r="E10" s="69">
        <v>1100</v>
      </c>
      <c r="F10" s="10">
        <v>273</v>
      </c>
      <c r="G10" s="10">
        <v>113</v>
      </c>
      <c r="H10" s="10">
        <v>276</v>
      </c>
      <c r="I10" s="10">
        <v>160</v>
      </c>
      <c r="J10" s="10">
        <v>892</v>
      </c>
      <c r="K10" s="10">
        <v>403</v>
      </c>
      <c r="L10" s="10">
        <v>12</v>
      </c>
      <c r="M10" s="10">
        <v>6</v>
      </c>
      <c r="N10" s="10">
        <v>22</v>
      </c>
      <c r="O10" s="10">
        <v>10</v>
      </c>
      <c r="P10" s="10">
        <v>94</v>
      </c>
    </row>
    <row r="11" spans="2:18" ht="15.75" customHeight="1" x14ac:dyDescent="0.15">
      <c r="B11" s="116"/>
      <c r="C11" s="114"/>
      <c r="D11" s="33">
        <v>100</v>
      </c>
      <c r="E11" s="49">
        <v>80.7</v>
      </c>
      <c r="F11" s="35">
        <v>20</v>
      </c>
      <c r="G11" s="35">
        <v>8.3000000000000007</v>
      </c>
      <c r="H11" s="35">
        <v>20.2</v>
      </c>
      <c r="I11" s="35">
        <v>11.7</v>
      </c>
      <c r="J11" s="35">
        <v>65.400000000000006</v>
      </c>
      <c r="K11" s="35">
        <v>29.6</v>
      </c>
      <c r="L11" s="35">
        <v>0.9</v>
      </c>
      <c r="M11" s="35">
        <v>0.4</v>
      </c>
      <c r="N11" s="35">
        <v>1.6</v>
      </c>
      <c r="O11" s="35">
        <v>0.7</v>
      </c>
      <c r="P11" s="35">
        <v>6.9</v>
      </c>
    </row>
    <row r="12" spans="2:18" ht="15.75" customHeight="1" x14ac:dyDescent="0.15">
      <c r="B12" s="116"/>
      <c r="C12" s="112" t="s">
        <v>3</v>
      </c>
      <c r="D12" s="16">
        <v>852</v>
      </c>
      <c r="E12" s="46">
        <v>657</v>
      </c>
      <c r="F12" s="28">
        <v>107</v>
      </c>
      <c r="G12" s="28">
        <v>57</v>
      </c>
      <c r="H12" s="28">
        <v>182</v>
      </c>
      <c r="I12" s="28">
        <v>106</v>
      </c>
      <c r="J12" s="28">
        <v>511</v>
      </c>
      <c r="K12" s="28">
        <v>233</v>
      </c>
      <c r="L12" s="28">
        <v>7</v>
      </c>
      <c r="M12" s="28">
        <v>2</v>
      </c>
      <c r="N12" s="28">
        <v>14</v>
      </c>
      <c r="O12" s="28">
        <v>8</v>
      </c>
      <c r="P12" s="28">
        <v>74</v>
      </c>
    </row>
    <row r="13" spans="2:18" ht="15.75" customHeight="1" x14ac:dyDescent="0.15">
      <c r="B13" s="118"/>
      <c r="C13" s="113"/>
      <c r="D13" s="18">
        <v>100</v>
      </c>
      <c r="E13" s="68">
        <v>77.099999999999994</v>
      </c>
      <c r="F13" s="11">
        <v>12.6</v>
      </c>
      <c r="G13" s="11">
        <v>6.7</v>
      </c>
      <c r="H13" s="11">
        <v>21.4</v>
      </c>
      <c r="I13" s="11">
        <v>12.4</v>
      </c>
      <c r="J13" s="11">
        <v>60</v>
      </c>
      <c r="K13" s="11">
        <v>27.3</v>
      </c>
      <c r="L13" s="11">
        <v>0.8</v>
      </c>
      <c r="M13" s="11">
        <v>0.2</v>
      </c>
      <c r="N13" s="11">
        <v>1.6</v>
      </c>
      <c r="O13" s="11">
        <v>0.9</v>
      </c>
      <c r="P13" s="11">
        <v>8.6999999999999993</v>
      </c>
    </row>
    <row r="14" spans="2:18" ht="15.75" customHeight="1" x14ac:dyDescent="0.15">
      <c r="B14" s="137" t="s">
        <v>468</v>
      </c>
      <c r="C14" s="140" t="s">
        <v>502</v>
      </c>
      <c r="D14" s="16">
        <v>853</v>
      </c>
      <c r="E14" s="46">
        <v>660</v>
      </c>
      <c r="F14" s="28">
        <v>107</v>
      </c>
      <c r="G14" s="28">
        <v>58</v>
      </c>
      <c r="H14" s="28">
        <v>182</v>
      </c>
      <c r="I14" s="28">
        <v>103</v>
      </c>
      <c r="J14" s="28">
        <v>509</v>
      </c>
      <c r="K14" s="28">
        <v>235</v>
      </c>
      <c r="L14" s="28">
        <v>6</v>
      </c>
      <c r="M14" s="28">
        <v>2</v>
      </c>
      <c r="N14" s="28">
        <v>11</v>
      </c>
      <c r="O14" s="28">
        <v>9</v>
      </c>
      <c r="P14" s="28">
        <v>74</v>
      </c>
    </row>
    <row r="15" spans="2:18" ht="15.75" customHeight="1" x14ac:dyDescent="0.15">
      <c r="B15" s="138"/>
      <c r="C15" s="141"/>
      <c r="D15" s="33">
        <v>100</v>
      </c>
      <c r="E15" s="49">
        <v>77.400000000000006</v>
      </c>
      <c r="F15" s="35">
        <v>12.5</v>
      </c>
      <c r="G15" s="35">
        <v>6.8</v>
      </c>
      <c r="H15" s="35">
        <v>21.3</v>
      </c>
      <c r="I15" s="35">
        <v>12.1</v>
      </c>
      <c r="J15" s="35">
        <v>59.7</v>
      </c>
      <c r="K15" s="35">
        <v>27.5</v>
      </c>
      <c r="L15" s="35">
        <v>0.7</v>
      </c>
      <c r="M15" s="35">
        <v>0.2</v>
      </c>
      <c r="N15" s="35">
        <v>1.3</v>
      </c>
      <c r="O15" s="35">
        <v>1.1000000000000001</v>
      </c>
      <c r="P15" s="35">
        <v>8.6999999999999993</v>
      </c>
    </row>
    <row r="16" spans="2:18" ht="15.75" customHeight="1" x14ac:dyDescent="0.15">
      <c r="B16" s="138"/>
      <c r="C16" s="140" t="s">
        <v>483</v>
      </c>
      <c r="D16" s="16">
        <v>1347</v>
      </c>
      <c r="E16" s="46">
        <v>1088</v>
      </c>
      <c r="F16" s="28">
        <v>272</v>
      </c>
      <c r="G16" s="28">
        <v>111</v>
      </c>
      <c r="H16" s="28">
        <v>272</v>
      </c>
      <c r="I16" s="28">
        <v>163</v>
      </c>
      <c r="J16" s="28">
        <v>890</v>
      </c>
      <c r="K16" s="28">
        <v>400</v>
      </c>
      <c r="L16" s="28">
        <v>13</v>
      </c>
      <c r="M16" s="28">
        <v>6</v>
      </c>
      <c r="N16" s="28">
        <v>24</v>
      </c>
      <c r="O16" s="28">
        <v>9</v>
      </c>
      <c r="P16" s="28">
        <v>89</v>
      </c>
    </row>
    <row r="17" spans="2:16" ht="15.75" customHeight="1" x14ac:dyDescent="0.15">
      <c r="B17" s="139"/>
      <c r="C17" s="140"/>
      <c r="D17" s="71">
        <v>100</v>
      </c>
      <c r="E17" s="70">
        <v>80.8</v>
      </c>
      <c r="F17" s="36">
        <v>20.2</v>
      </c>
      <c r="G17" s="36">
        <v>8.1999999999999993</v>
      </c>
      <c r="H17" s="36">
        <v>20.2</v>
      </c>
      <c r="I17" s="36">
        <v>12.1</v>
      </c>
      <c r="J17" s="36">
        <v>66.099999999999994</v>
      </c>
      <c r="K17" s="36">
        <v>29.7</v>
      </c>
      <c r="L17" s="36">
        <v>1</v>
      </c>
      <c r="M17" s="36">
        <v>0.4</v>
      </c>
      <c r="N17" s="36">
        <v>1.8</v>
      </c>
      <c r="O17" s="36">
        <v>0.7</v>
      </c>
      <c r="P17" s="36">
        <v>6.6</v>
      </c>
    </row>
    <row r="18" spans="2:16" ht="15.75" customHeight="1" x14ac:dyDescent="0.15">
      <c r="B18" s="117" t="s">
        <v>469</v>
      </c>
      <c r="C18" s="121" t="s">
        <v>504</v>
      </c>
      <c r="D18" s="17">
        <v>1</v>
      </c>
      <c r="E18" s="69">
        <v>1</v>
      </c>
      <c r="F18" s="10">
        <v>0</v>
      </c>
      <c r="G18" s="10">
        <v>0</v>
      </c>
      <c r="H18" s="10">
        <v>0</v>
      </c>
      <c r="I18" s="10">
        <v>0</v>
      </c>
      <c r="J18" s="10">
        <v>1</v>
      </c>
      <c r="K18" s="10">
        <v>0</v>
      </c>
      <c r="L18" s="10">
        <v>0</v>
      </c>
      <c r="M18" s="10">
        <v>0</v>
      </c>
      <c r="N18" s="10">
        <v>0</v>
      </c>
      <c r="O18" s="10">
        <v>0</v>
      </c>
      <c r="P18" s="10">
        <v>0</v>
      </c>
    </row>
    <row r="19" spans="2:16" ht="15.75" customHeight="1" x14ac:dyDescent="0.15">
      <c r="B19" s="116"/>
      <c r="C19" s="114"/>
      <c r="D19" s="33">
        <v>100</v>
      </c>
      <c r="E19" s="49">
        <v>100</v>
      </c>
      <c r="F19" s="35">
        <v>0</v>
      </c>
      <c r="G19" s="35">
        <v>0</v>
      </c>
      <c r="H19" s="35">
        <v>0</v>
      </c>
      <c r="I19" s="35">
        <v>0</v>
      </c>
      <c r="J19" s="35">
        <v>100</v>
      </c>
      <c r="K19" s="35">
        <v>0</v>
      </c>
      <c r="L19" s="35">
        <v>0</v>
      </c>
      <c r="M19" s="35">
        <v>0</v>
      </c>
      <c r="N19" s="35">
        <v>0</v>
      </c>
      <c r="O19" s="35">
        <v>0</v>
      </c>
      <c r="P19" s="35">
        <v>0</v>
      </c>
    </row>
    <row r="20" spans="2:16" ht="15.75" customHeight="1" x14ac:dyDescent="0.15">
      <c r="B20" s="116"/>
      <c r="C20" s="112" t="s">
        <v>505</v>
      </c>
      <c r="D20" s="16">
        <v>0</v>
      </c>
      <c r="E20" s="46">
        <v>0</v>
      </c>
      <c r="F20" s="28">
        <v>0</v>
      </c>
      <c r="G20" s="28">
        <v>0</v>
      </c>
      <c r="H20" s="28">
        <v>0</v>
      </c>
      <c r="I20" s="28">
        <v>0</v>
      </c>
      <c r="J20" s="28">
        <v>0</v>
      </c>
      <c r="K20" s="28">
        <v>0</v>
      </c>
      <c r="L20" s="28">
        <v>0</v>
      </c>
      <c r="M20" s="28">
        <v>0</v>
      </c>
      <c r="N20" s="28">
        <v>0</v>
      </c>
      <c r="O20" s="28">
        <v>0</v>
      </c>
      <c r="P20" s="28">
        <v>0</v>
      </c>
    </row>
    <row r="21" spans="2:16" ht="15.75" customHeight="1" x14ac:dyDescent="0.15">
      <c r="B21" s="116"/>
      <c r="C21" s="114"/>
      <c r="D21" s="33">
        <v>0</v>
      </c>
      <c r="E21" s="49">
        <v>0</v>
      </c>
      <c r="F21" s="35">
        <v>0</v>
      </c>
      <c r="G21" s="35">
        <v>0</v>
      </c>
      <c r="H21" s="35">
        <v>0</v>
      </c>
      <c r="I21" s="35">
        <v>0</v>
      </c>
      <c r="J21" s="35">
        <v>0</v>
      </c>
      <c r="K21" s="35">
        <v>0</v>
      </c>
      <c r="L21" s="35">
        <v>0</v>
      </c>
      <c r="M21" s="35">
        <v>0</v>
      </c>
      <c r="N21" s="35">
        <v>0</v>
      </c>
      <c r="O21" s="35">
        <v>0</v>
      </c>
      <c r="P21" s="35">
        <v>0</v>
      </c>
    </row>
    <row r="22" spans="2:16" ht="15.75" customHeight="1" x14ac:dyDescent="0.15">
      <c r="B22" s="116"/>
      <c r="C22" s="112" t="s">
        <v>506</v>
      </c>
      <c r="D22" s="16">
        <v>0</v>
      </c>
      <c r="E22" s="46">
        <v>0</v>
      </c>
      <c r="F22" s="28">
        <v>0</v>
      </c>
      <c r="G22" s="28">
        <v>0</v>
      </c>
      <c r="H22" s="28">
        <v>0</v>
      </c>
      <c r="I22" s="28">
        <v>0</v>
      </c>
      <c r="J22" s="28">
        <v>0</v>
      </c>
      <c r="K22" s="28">
        <v>0</v>
      </c>
      <c r="L22" s="28">
        <v>0</v>
      </c>
      <c r="M22" s="28">
        <v>0</v>
      </c>
      <c r="N22" s="28">
        <v>0</v>
      </c>
      <c r="O22" s="28">
        <v>0</v>
      </c>
      <c r="P22" s="28">
        <v>0</v>
      </c>
    </row>
    <row r="23" spans="2:16" ht="15.75" customHeight="1" x14ac:dyDescent="0.15">
      <c r="B23" s="116"/>
      <c r="C23" s="114"/>
      <c r="D23" s="33">
        <v>0</v>
      </c>
      <c r="E23" s="49">
        <v>0</v>
      </c>
      <c r="F23" s="35">
        <v>0</v>
      </c>
      <c r="G23" s="35">
        <v>0</v>
      </c>
      <c r="H23" s="35">
        <v>0</v>
      </c>
      <c r="I23" s="35">
        <v>0</v>
      </c>
      <c r="J23" s="35">
        <v>0</v>
      </c>
      <c r="K23" s="35">
        <v>0</v>
      </c>
      <c r="L23" s="35">
        <v>0</v>
      </c>
      <c r="M23" s="35">
        <v>0</v>
      </c>
      <c r="N23" s="35">
        <v>0</v>
      </c>
      <c r="O23" s="35">
        <v>0</v>
      </c>
      <c r="P23" s="35">
        <v>0</v>
      </c>
    </row>
    <row r="24" spans="2:16" ht="15.75" customHeight="1" x14ac:dyDescent="0.15">
      <c r="B24" s="116"/>
      <c r="C24" s="112" t="s">
        <v>486</v>
      </c>
      <c r="D24" s="16">
        <v>5</v>
      </c>
      <c r="E24" s="46">
        <v>5</v>
      </c>
      <c r="F24" s="28">
        <v>2</v>
      </c>
      <c r="G24" s="28">
        <v>0</v>
      </c>
      <c r="H24" s="28">
        <v>1</v>
      </c>
      <c r="I24" s="28">
        <v>0</v>
      </c>
      <c r="J24" s="28">
        <v>2</v>
      </c>
      <c r="K24" s="28">
        <v>1</v>
      </c>
      <c r="L24" s="28">
        <v>0</v>
      </c>
      <c r="M24" s="28">
        <v>0</v>
      </c>
      <c r="N24" s="28">
        <v>0</v>
      </c>
      <c r="O24" s="28">
        <v>0</v>
      </c>
      <c r="P24" s="28">
        <v>0</v>
      </c>
    </row>
    <row r="25" spans="2:16" ht="15.75" customHeight="1" x14ac:dyDescent="0.15">
      <c r="B25" s="116"/>
      <c r="C25" s="114"/>
      <c r="D25" s="33">
        <v>100</v>
      </c>
      <c r="E25" s="49">
        <v>100</v>
      </c>
      <c r="F25" s="35">
        <v>40</v>
      </c>
      <c r="G25" s="35">
        <v>0</v>
      </c>
      <c r="H25" s="35">
        <v>20</v>
      </c>
      <c r="I25" s="35">
        <v>0</v>
      </c>
      <c r="J25" s="35">
        <v>40</v>
      </c>
      <c r="K25" s="35">
        <v>20</v>
      </c>
      <c r="L25" s="35">
        <v>0</v>
      </c>
      <c r="M25" s="35">
        <v>0</v>
      </c>
      <c r="N25" s="35">
        <v>0</v>
      </c>
      <c r="O25" s="35">
        <v>0</v>
      </c>
      <c r="P25" s="35">
        <v>0</v>
      </c>
    </row>
    <row r="26" spans="2:16" ht="15.75" customHeight="1" x14ac:dyDescent="0.15">
      <c r="B26" s="116"/>
      <c r="C26" s="112" t="s">
        <v>508</v>
      </c>
      <c r="D26" s="16">
        <v>20</v>
      </c>
      <c r="E26" s="46">
        <v>14</v>
      </c>
      <c r="F26" s="28">
        <v>4</v>
      </c>
      <c r="G26" s="28">
        <v>3</v>
      </c>
      <c r="H26" s="28">
        <v>5</v>
      </c>
      <c r="I26" s="28">
        <v>3</v>
      </c>
      <c r="J26" s="28">
        <v>9</v>
      </c>
      <c r="K26" s="28">
        <v>5</v>
      </c>
      <c r="L26" s="28">
        <v>0</v>
      </c>
      <c r="M26" s="28">
        <v>0</v>
      </c>
      <c r="N26" s="28">
        <v>1</v>
      </c>
      <c r="O26" s="28">
        <v>0</v>
      </c>
      <c r="P26" s="28">
        <v>2</v>
      </c>
    </row>
    <row r="27" spans="2:16" ht="15.75" customHeight="1" x14ac:dyDescent="0.15">
      <c r="B27" s="116"/>
      <c r="C27" s="114"/>
      <c r="D27" s="33">
        <v>100</v>
      </c>
      <c r="E27" s="49">
        <v>70</v>
      </c>
      <c r="F27" s="35">
        <v>20</v>
      </c>
      <c r="G27" s="35">
        <v>15</v>
      </c>
      <c r="H27" s="35">
        <v>25</v>
      </c>
      <c r="I27" s="35">
        <v>15</v>
      </c>
      <c r="J27" s="35">
        <v>45</v>
      </c>
      <c r="K27" s="35">
        <v>25</v>
      </c>
      <c r="L27" s="35">
        <v>0</v>
      </c>
      <c r="M27" s="35">
        <v>0</v>
      </c>
      <c r="N27" s="35">
        <v>5</v>
      </c>
      <c r="O27" s="35">
        <v>0</v>
      </c>
      <c r="P27" s="35">
        <v>10</v>
      </c>
    </row>
    <row r="28" spans="2:16" ht="15.75" customHeight="1" x14ac:dyDescent="0.15">
      <c r="B28" s="116"/>
      <c r="C28" s="112" t="s">
        <v>487</v>
      </c>
      <c r="D28" s="16">
        <v>230</v>
      </c>
      <c r="E28" s="46">
        <v>174</v>
      </c>
      <c r="F28" s="28">
        <v>57</v>
      </c>
      <c r="G28" s="28">
        <v>8</v>
      </c>
      <c r="H28" s="28">
        <v>45</v>
      </c>
      <c r="I28" s="28">
        <v>18</v>
      </c>
      <c r="J28" s="28">
        <v>155</v>
      </c>
      <c r="K28" s="28">
        <v>67</v>
      </c>
      <c r="L28" s="28">
        <v>1</v>
      </c>
      <c r="M28" s="28">
        <v>1</v>
      </c>
      <c r="N28" s="28">
        <v>7</v>
      </c>
      <c r="O28" s="28">
        <v>0</v>
      </c>
      <c r="P28" s="28">
        <v>11</v>
      </c>
    </row>
    <row r="29" spans="2:16" ht="15.75" customHeight="1" x14ac:dyDescent="0.15">
      <c r="B29" s="116"/>
      <c r="C29" s="114"/>
      <c r="D29" s="33">
        <v>100</v>
      </c>
      <c r="E29" s="49">
        <v>75.7</v>
      </c>
      <c r="F29" s="35">
        <v>24.8</v>
      </c>
      <c r="G29" s="35">
        <v>3.5</v>
      </c>
      <c r="H29" s="35">
        <v>19.600000000000001</v>
      </c>
      <c r="I29" s="35">
        <v>7.8</v>
      </c>
      <c r="J29" s="35">
        <v>67.400000000000006</v>
      </c>
      <c r="K29" s="35">
        <v>29.1</v>
      </c>
      <c r="L29" s="35">
        <v>0.4</v>
      </c>
      <c r="M29" s="35">
        <v>0.4</v>
      </c>
      <c r="N29" s="35">
        <v>3</v>
      </c>
      <c r="O29" s="35">
        <v>0</v>
      </c>
      <c r="P29" s="35">
        <v>4.8</v>
      </c>
    </row>
    <row r="30" spans="2:16" ht="15.75" customHeight="1" x14ac:dyDescent="0.15">
      <c r="B30" s="116"/>
      <c r="C30" s="112" t="s">
        <v>510</v>
      </c>
      <c r="D30" s="16">
        <v>830</v>
      </c>
      <c r="E30" s="46">
        <v>643</v>
      </c>
      <c r="F30" s="28">
        <v>154</v>
      </c>
      <c r="G30" s="28">
        <v>57</v>
      </c>
      <c r="H30" s="28">
        <v>170</v>
      </c>
      <c r="I30" s="28">
        <v>90</v>
      </c>
      <c r="J30" s="28">
        <v>551</v>
      </c>
      <c r="K30" s="28">
        <v>243</v>
      </c>
      <c r="L30" s="28">
        <v>5</v>
      </c>
      <c r="M30" s="28">
        <v>4</v>
      </c>
      <c r="N30" s="28">
        <v>9</v>
      </c>
      <c r="O30" s="28">
        <v>7</v>
      </c>
      <c r="P30" s="28">
        <v>60</v>
      </c>
    </row>
    <row r="31" spans="2:16" ht="15.75" customHeight="1" x14ac:dyDescent="0.15">
      <c r="B31" s="116"/>
      <c r="C31" s="114"/>
      <c r="D31" s="33">
        <v>100</v>
      </c>
      <c r="E31" s="49">
        <v>77.5</v>
      </c>
      <c r="F31" s="35">
        <v>18.600000000000001</v>
      </c>
      <c r="G31" s="35">
        <v>6.9</v>
      </c>
      <c r="H31" s="35">
        <v>20.5</v>
      </c>
      <c r="I31" s="35">
        <v>10.8</v>
      </c>
      <c r="J31" s="35">
        <v>66.400000000000006</v>
      </c>
      <c r="K31" s="35">
        <v>29.3</v>
      </c>
      <c r="L31" s="35">
        <v>0.6</v>
      </c>
      <c r="M31" s="35">
        <v>0.5</v>
      </c>
      <c r="N31" s="35">
        <v>1.1000000000000001</v>
      </c>
      <c r="O31" s="35">
        <v>0.8</v>
      </c>
      <c r="P31" s="35">
        <v>7.2</v>
      </c>
    </row>
    <row r="32" spans="2:16" ht="15.75" customHeight="1" x14ac:dyDescent="0.15">
      <c r="B32" s="116"/>
      <c r="C32" s="112" t="s">
        <v>511</v>
      </c>
      <c r="D32" s="16">
        <v>1115</v>
      </c>
      <c r="E32" s="46">
        <v>910</v>
      </c>
      <c r="F32" s="28">
        <v>161</v>
      </c>
      <c r="G32" s="28">
        <v>101</v>
      </c>
      <c r="H32" s="28">
        <v>234</v>
      </c>
      <c r="I32" s="28">
        <v>154</v>
      </c>
      <c r="J32" s="28">
        <v>682</v>
      </c>
      <c r="K32" s="28">
        <v>317</v>
      </c>
      <c r="L32" s="28">
        <v>12</v>
      </c>
      <c r="M32" s="28">
        <v>3</v>
      </c>
      <c r="N32" s="28">
        <v>19</v>
      </c>
      <c r="O32" s="28">
        <v>11</v>
      </c>
      <c r="P32" s="28">
        <v>90</v>
      </c>
    </row>
    <row r="33" spans="2:16" ht="15.75" customHeight="1" x14ac:dyDescent="0.15">
      <c r="B33" s="116"/>
      <c r="C33" s="114"/>
      <c r="D33" s="33">
        <v>100</v>
      </c>
      <c r="E33" s="49">
        <v>81.599999999999994</v>
      </c>
      <c r="F33" s="35">
        <v>14.4</v>
      </c>
      <c r="G33" s="35">
        <v>9.1</v>
      </c>
      <c r="H33" s="35">
        <v>21</v>
      </c>
      <c r="I33" s="35">
        <v>13.8</v>
      </c>
      <c r="J33" s="35">
        <v>61.2</v>
      </c>
      <c r="K33" s="35">
        <v>28.4</v>
      </c>
      <c r="L33" s="35">
        <v>1.1000000000000001</v>
      </c>
      <c r="M33" s="35">
        <v>0.3</v>
      </c>
      <c r="N33" s="35">
        <v>1.7</v>
      </c>
      <c r="O33" s="35">
        <v>1</v>
      </c>
      <c r="P33" s="35">
        <v>8.1</v>
      </c>
    </row>
    <row r="34" spans="2:16" ht="15.75" customHeight="1" x14ac:dyDescent="0.15">
      <c r="B34" s="116"/>
      <c r="C34" s="112" t="s">
        <v>520</v>
      </c>
      <c r="D34" s="16">
        <v>6</v>
      </c>
      <c r="E34" s="46">
        <v>5</v>
      </c>
      <c r="F34" s="28">
        <v>1</v>
      </c>
      <c r="G34" s="28">
        <v>1</v>
      </c>
      <c r="H34" s="28">
        <v>1</v>
      </c>
      <c r="I34" s="28">
        <v>1</v>
      </c>
      <c r="J34" s="28">
        <v>3</v>
      </c>
      <c r="K34" s="28">
        <v>1</v>
      </c>
      <c r="L34" s="28">
        <v>0</v>
      </c>
      <c r="M34" s="28">
        <v>0</v>
      </c>
      <c r="N34" s="28">
        <v>0</v>
      </c>
      <c r="O34" s="28">
        <v>0</v>
      </c>
      <c r="P34" s="28">
        <v>1</v>
      </c>
    </row>
    <row r="35" spans="2:16" ht="15.75" customHeight="1" x14ac:dyDescent="0.15">
      <c r="B35" s="118"/>
      <c r="C35" s="113"/>
      <c r="D35" s="18">
        <v>100</v>
      </c>
      <c r="E35" s="68">
        <v>83.3</v>
      </c>
      <c r="F35" s="11">
        <v>16.7</v>
      </c>
      <c r="G35" s="11">
        <v>16.7</v>
      </c>
      <c r="H35" s="11">
        <v>16.7</v>
      </c>
      <c r="I35" s="11">
        <v>16.7</v>
      </c>
      <c r="J35" s="11">
        <v>50</v>
      </c>
      <c r="K35" s="11">
        <v>16.7</v>
      </c>
      <c r="L35" s="11">
        <v>0</v>
      </c>
      <c r="M35" s="11">
        <v>0</v>
      </c>
      <c r="N35" s="11">
        <v>0</v>
      </c>
      <c r="O35" s="11">
        <v>0</v>
      </c>
      <c r="P35" s="11">
        <v>16.7</v>
      </c>
    </row>
    <row r="36" spans="2:16" ht="15.75" customHeight="1" x14ac:dyDescent="0.15">
      <c r="B36" s="117" t="s">
        <v>478</v>
      </c>
      <c r="C36" s="121" t="s">
        <v>513</v>
      </c>
      <c r="D36" s="17">
        <v>229</v>
      </c>
      <c r="E36" s="69">
        <v>184</v>
      </c>
      <c r="F36" s="10">
        <v>39</v>
      </c>
      <c r="G36" s="10">
        <v>26</v>
      </c>
      <c r="H36" s="10">
        <v>75</v>
      </c>
      <c r="I36" s="10">
        <v>33</v>
      </c>
      <c r="J36" s="10">
        <v>93</v>
      </c>
      <c r="K36" s="10">
        <v>71</v>
      </c>
      <c r="L36" s="10">
        <v>1</v>
      </c>
      <c r="M36" s="10">
        <v>0</v>
      </c>
      <c r="N36" s="10">
        <v>1</v>
      </c>
      <c r="O36" s="10">
        <v>0</v>
      </c>
      <c r="P36" s="10">
        <v>21</v>
      </c>
    </row>
    <row r="37" spans="2:16" ht="15.75" customHeight="1" x14ac:dyDescent="0.15">
      <c r="B37" s="116"/>
      <c r="C37" s="114"/>
      <c r="D37" s="33">
        <v>100</v>
      </c>
      <c r="E37" s="49">
        <v>80.3</v>
      </c>
      <c r="F37" s="35">
        <v>17</v>
      </c>
      <c r="G37" s="35">
        <v>11.4</v>
      </c>
      <c r="H37" s="35">
        <v>32.799999999999997</v>
      </c>
      <c r="I37" s="35">
        <v>14.4</v>
      </c>
      <c r="J37" s="35">
        <v>40.6</v>
      </c>
      <c r="K37" s="35">
        <v>31</v>
      </c>
      <c r="L37" s="35">
        <v>0.4</v>
      </c>
      <c r="M37" s="35">
        <v>0</v>
      </c>
      <c r="N37" s="35">
        <v>0.4</v>
      </c>
      <c r="O37" s="35">
        <v>0</v>
      </c>
      <c r="P37" s="35">
        <v>9.1999999999999993</v>
      </c>
    </row>
    <row r="38" spans="2:16" ht="15.75" customHeight="1" x14ac:dyDescent="0.15">
      <c r="B38" s="116"/>
      <c r="C38" s="112" t="s">
        <v>494</v>
      </c>
      <c r="D38" s="16">
        <v>318</v>
      </c>
      <c r="E38" s="46">
        <v>245</v>
      </c>
      <c r="F38" s="28">
        <v>46</v>
      </c>
      <c r="G38" s="28">
        <v>19</v>
      </c>
      <c r="H38" s="28">
        <v>99</v>
      </c>
      <c r="I38" s="28">
        <v>28</v>
      </c>
      <c r="J38" s="28">
        <v>146</v>
      </c>
      <c r="K38" s="28">
        <v>73</v>
      </c>
      <c r="L38" s="28">
        <v>1</v>
      </c>
      <c r="M38" s="28">
        <v>2</v>
      </c>
      <c r="N38" s="28">
        <v>3</v>
      </c>
      <c r="O38" s="28">
        <v>3</v>
      </c>
      <c r="P38" s="28">
        <v>36</v>
      </c>
    </row>
    <row r="39" spans="2:16" ht="15.75" customHeight="1" x14ac:dyDescent="0.15">
      <c r="B39" s="116"/>
      <c r="C39" s="114"/>
      <c r="D39" s="33">
        <v>100</v>
      </c>
      <c r="E39" s="49">
        <v>77</v>
      </c>
      <c r="F39" s="35">
        <v>14.5</v>
      </c>
      <c r="G39" s="35">
        <v>6</v>
      </c>
      <c r="H39" s="35">
        <v>31.1</v>
      </c>
      <c r="I39" s="35">
        <v>8.8000000000000007</v>
      </c>
      <c r="J39" s="35">
        <v>45.9</v>
      </c>
      <c r="K39" s="35">
        <v>23</v>
      </c>
      <c r="L39" s="35">
        <v>0.3</v>
      </c>
      <c r="M39" s="35">
        <v>0.6</v>
      </c>
      <c r="N39" s="35">
        <v>0.9</v>
      </c>
      <c r="O39" s="35">
        <v>0.9</v>
      </c>
      <c r="P39" s="35">
        <v>11.3</v>
      </c>
    </row>
    <row r="40" spans="2:16" ht="15.75" customHeight="1" x14ac:dyDescent="0.15">
      <c r="B40" s="116"/>
      <c r="C40" s="112" t="s">
        <v>524</v>
      </c>
      <c r="D40" s="16">
        <v>557</v>
      </c>
      <c r="E40" s="46">
        <v>451</v>
      </c>
      <c r="F40" s="28">
        <v>99</v>
      </c>
      <c r="G40" s="28">
        <v>39</v>
      </c>
      <c r="H40" s="28">
        <v>107</v>
      </c>
      <c r="I40" s="28">
        <v>71</v>
      </c>
      <c r="J40" s="28">
        <v>369</v>
      </c>
      <c r="K40" s="28">
        <v>155</v>
      </c>
      <c r="L40" s="28">
        <v>1</v>
      </c>
      <c r="M40" s="28">
        <v>0</v>
      </c>
      <c r="N40" s="28">
        <v>8</v>
      </c>
      <c r="O40" s="28">
        <v>4</v>
      </c>
      <c r="P40" s="28">
        <v>45</v>
      </c>
    </row>
    <row r="41" spans="2:16" ht="15.75" customHeight="1" x14ac:dyDescent="0.15">
      <c r="B41" s="116"/>
      <c r="C41" s="114"/>
      <c r="D41" s="33">
        <v>100</v>
      </c>
      <c r="E41" s="49">
        <v>81</v>
      </c>
      <c r="F41" s="35">
        <v>17.8</v>
      </c>
      <c r="G41" s="35">
        <v>7</v>
      </c>
      <c r="H41" s="35">
        <v>19.2</v>
      </c>
      <c r="I41" s="35">
        <v>12.7</v>
      </c>
      <c r="J41" s="35">
        <v>66.2</v>
      </c>
      <c r="K41" s="35">
        <v>27.8</v>
      </c>
      <c r="L41" s="35">
        <v>0.2</v>
      </c>
      <c r="M41" s="35">
        <v>0</v>
      </c>
      <c r="N41" s="35">
        <v>1.4</v>
      </c>
      <c r="O41" s="35">
        <v>0.7</v>
      </c>
      <c r="P41" s="35">
        <v>8.1</v>
      </c>
    </row>
    <row r="42" spans="2:16" ht="15.75" customHeight="1" x14ac:dyDescent="0.15">
      <c r="B42" s="116"/>
      <c r="C42" s="112" t="s">
        <v>522</v>
      </c>
      <c r="D42" s="16">
        <v>489</v>
      </c>
      <c r="E42" s="46">
        <v>393</v>
      </c>
      <c r="F42" s="28">
        <v>77</v>
      </c>
      <c r="G42" s="28">
        <v>36</v>
      </c>
      <c r="H42" s="28">
        <v>71</v>
      </c>
      <c r="I42" s="28">
        <v>62</v>
      </c>
      <c r="J42" s="28">
        <v>334</v>
      </c>
      <c r="K42" s="28">
        <v>146</v>
      </c>
      <c r="L42" s="28">
        <v>7</v>
      </c>
      <c r="M42" s="28">
        <v>1</v>
      </c>
      <c r="N42" s="28">
        <v>10</v>
      </c>
      <c r="O42" s="28">
        <v>6</v>
      </c>
      <c r="P42" s="28">
        <v>29</v>
      </c>
    </row>
    <row r="43" spans="2:16" ht="15.75" customHeight="1" x14ac:dyDescent="0.15">
      <c r="B43" s="116"/>
      <c r="C43" s="112"/>
      <c r="D43" s="71">
        <v>100</v>
      </c>
      <c r="E43" s="70">
        <v>80.400000000000006</v>
      </c>
      <c r="F43" s="36">
        <v>15.7</v>
      </c>
      <c r="G43" s="36">
        <v>7.4</v>
      </c>
      <c r="H43" s="36">
        <v>14.5</v>
      </c>
      <c r="I43" s="36">
        <v>12.7</v>
      </c>
      <c r="J43" s="36">
        <v>68.3</v>
      </c>
      <c r="K43" s="36">
        <v>29.9</v>
      </c>
      <c r="L43" s="36">
        <v>1.4</v>
      </c>
      <c r="M43" s="36">
        <v>0.2</v>
      </c>
      <c r="N43" s="36">
        <v>2</v>
      </c>
      <c r="O43" s="36">
        <v>1.2</v>
      </c>
      <c r="P43" s="36">
        <v>5.9</v>
      </c>
    </row>
    <row r="44" spans="2:16" ht="15.75" customHeight="1" x14ac:dyDescent="0.15">
      <c r="B44" s="116"/>
      <c r="C44" s="142" t="s">
        <v>497</v>
      </c>
      <c r="D44" s="72">
        <v>333</v>
      </c>
      <c r="E44" s="50">
        <v>261</v>
      </c>
      <c r="F44" s="38">
        <v>57</v>
      </c>
      <c r="G44" s="38">
        <v>24</v>
      </c>
      <c r="H44" s="38">
        <v>53</v>
      </c>
      <c r="I44" s="38">
        <v>35</v>
      </c>
      <c r="J44" s="38">
        <v>239</v>
      </c>
      <c r="K44" s="38">
        <v>85</v>
      </c>
      <c r="L44" s="38">
        <v>4</v>
      </c>
      <c r="M44" s="38">
        <v>4</v>
      </c>
      <c r="N44" s="38">
        <v>6</v>
      </c>
      <c r="O44" s="38">
        <v>5</v>
      </c>
      <c r="P44" s="38">
        <v>21</v>
      </c>
    </row>
    <row r="45" spans="2:16" ht="15.75" customHeight="1" x14ac:dyDescent="0.15">
      <c r="B45" s="116"/>
      <c r="C45" s="114"/>
      <c r="D45" s="33">
        <v>100</v>
      </c>
      <c r="E45" s="49">
        <v>78.400000000000006</v>
      </c>
      <c r="F45" s="35">
        <v>17.100000000000001</v>
      </c>
      <c r="G45" s="35">
        <v>7.2</v>
      </c>
      <c r="H45" s="35">
        <v>15.9</v>
      </c>
      <c r="I45" s="35">
        <v>10.5</v>
      </c>
      <c r="J45" s="35">
        <v>71.8</v>
      </c>
      <c r="K45" s="35">
        <v>25.5</v>
      </c>
      <c r="L45" s="35">
        <v>1.2</v>
      </c>
      <c r="M45" s="35">
        <v>1.2</v>
      </c>
      <c r="N45" s="35">
        <v>1.8</v>
      </c>
      <c r="O45" s="35">
        <v>1.5</v>
      </c>
      <c r="P45" s="35">
        <v>6.3</v>
      </c>
    </row>
    <row r="46" spans="2:16" ht="15.75" customHeight="1" x14ac:dyDescent="0.15">
      <c r="B46" s="116"/>
      <c r="C46" s="142" t="s">
        <v>516</v>
      </c>
      <c r="D46" s="72">
        <v>165</v>
      </c>
      <c r="E46" s="50">
        <v>127</v>
      </c>
      <c r="F46" s="38">
        <v>38</v>
      </c>
      <c r="G46" s="38">
        <v>18</v>
      </c>
      <c r="H46" s="38">
        <v>35</v>
      </c>
      <c r="I46" s="38">
        <v>25</v>
      </c>
      <c r="J46" s="38">
        <v>129</v>
      </c>
      <c r="K46" s="38">
        <v>58</v>
      </c>
      <c r="L46" s="38">
        <v>3</v>
      </c>
      <c r="M46" s="38">
        <v>1</v>
      </c>
      <c r="N46" s="38">
        <v>4</v>
      </c>
      <c r="O46" s="38">
        <v>0</v>
      </c>
      <c r="P46" s="38">
        <v>6</v>
      </c>
    </row>
    <row r="47" spans="2:16" ht="15.75" customHeight="1" x14ac:dyDescent="0.15">
      <c r="B47" s="116"/>
      <c r="C47" s="114"/>
      <c r="D47" s="33">
        <v>100</v>
      </c>
      <c r="E47" s="49">
        <v>77</v>
      </c>
      <c r="F47" s="35">
        <v>23</v>
      </c>
      <c r="G47" s="35">
        <v>10.9</v>
      </c>
      <c r="H47" s="35">
        <v>21.2</v>
      </c>
      <c r="I47" s="35">
        <v>15.2</v>
      </c>
      <c r="J47" s="35">
        <v>78.2</v>
      </c>
      <c r="K47" s="35">
        <v>35.200000000000003</v>
      </c>
      <c r="L47" s="35">
        <v>1.8</v>
      </c>
      <c r="M47" s="35">
        <v>0.6</v>
      </c>
      <c r="N47" s="35">
        <v>2.4</v>
      </c>
      <c r="O47" s="35">
        <v>0</v>
      </c>
      <c r="P47" s="35">
        <v>3.6</v>
      </c>
    </row>
    <row r="48" spans="2:16" ht="15.75" customHeight="1" x14ac:dyDescent="0.15">
      <c r="B48" s="116"/>
      <c r="C48" s="112" t="s">
        <v>24</v>
      </c>
      <c r="D48" s="16">
        <v>98</v>
      </c>
      <c r="E48" s="46">
        <v>76</v>
      </c>
      <c r="F48" s="28">
        <v>14</v>
      </c>
      <c r="G48" s="28">
        <v>7</v>
      </c>
      <c r="H48" s="28">
        <v>11</v>
      </c>
      <c r="I48" s="28">
        <v>8</v>
      </c>
      <c r="J48" s="28">
        <v>77</v>
      </c>
      <c r="K48" s="28">
        <v>36</v>
      </c>
      <c r="L48" s="28">
        <v>2</v>
      </c>
      <c r="M48" s="28">
        <v>0</v>
      </c>
      <c r="N48" s="28">
        <v>4</v>
      </c>
      <c r="O48" s="28">
        <v>0</v>
      </c>
      <c r="P48" s="28">
        <v>8</v>
      </c>
    </row>
    <row r="49" spans="2:16" ht="15.75" customHeight="1" x14ac:dyDescent="0.15">
      <c r="B49" s="118"/>
      <c r="C49" s="113"/>
      <c r="D49" s="18">
        <v>100</v>
      </c>
      <c r="E49" s="68">
        <v>77.599999999999994</v>
      </c>
      <c r="F49" s="11">
        <v>14.3</v>
      </c>
      <c r="G49" s="11">
        <v>7.1</v>
      </c>
      <c r="H49" s="11">
        <v>11.2</v>
      </c>
      <c r="I49" s="11">
        <v>8.1999999999999993</v>
      </c>
      <c r="J49" s="11">
        <v>78.599999999999994</v>
      </c>
      <c r="K49" s="11">
        <v>36.700000000000003</v>
      </c>
      <c r="L49" s="11">
        <v>2</v>
      </c>
      <c r="M49" s="11">
        <v>0</v>
      </c>
      <c r="N49" s="11">
        <v>4.0999999999999996</v>
      </c>
      <c r="O49" s="11">
        <v>0</v>
      </c>
      <c r="P49" s="11">
        <v>8.1999999999999993</v>
      </c>
    </row>
  </sheetData>
  <mergeCells count="25">
    <mergeCell ref="B36:B49"/>
    <mergeCell ref="C36:C37"/>
    <mergeCell ref="C38:C39"/>
    <mergeCell ref="C40:C41"/>
    <mergeCell ref="C42:C43"/>
    <mergeCell ref="C44:C45"/>
    <mergeCell ref="C46:C47"/>
    <mergeCell ref="C48:C49"/>
    <mergeCell ref="B18:B35"/>
    <mergeCell ref="C18:C19"/>
    <mergeCell ref="C20:C21"/>
    <mergeCell ref="C22:C23"/>
    <mergeCell ref="C24:C25"/>
    <mergeCell ref="C26:C27"/>
    <mergeCell ref="C28:C29"/>
    <mergeCell ref="C30:C31"/>
    <mergeCell ref="C32:C33"/>
    <mergeCell ref="C34:C35"/>
    <mergeCell ref="B8:C9"/>
    <mergeCell ref="B10:B13"/>
    <mergeCell ref="C10:C11"/>
    <mergeCell ref="C12:C13"/>
    <mergeCell ref="B14:B17"/>
    <mergeCell ref="C14:C15"/>
    <mergeCell ref="C16:C17"/>
  </mergeCells>
  <phoneticPr fontId="2"/>
  <conditionalFormatting sqref="E9:P9">
    <cfRule type="top10" dxfId="1716" priority="638" rank="1"/>
  </conditionalFormatting>
  <conditionalFormatting sqref="E11:P11">
    <cfRule type="top10" dxfId="1715" priority="639" rank="1"/>
  </conditionalFormatting>
  <conditionalFormatting sqref="E13:P13">
    <cfRule type="top10" dxfId="1714" priority="640" rank="1"/>
  </conditionalFormatting>
  <conditionalFormatting sqref="E15:P15">
    <cfRule type="top10" dxfId="1713" priority="641" rank="1"/>
  </conditionalFormatting>
  <conditionalFormatting sqref="E17:P17">
    <cfRule type="top10" dxfId="1712" priority="642" rank="1"/>
  </conditionalFormatting>
  <conditionalFormatting sqref="E19:P19">
    <cfRule type="top10" dxfId="1711" priority="643" rank="1"/>
  </conditionalFormatting>
  <conditionalFormatting sqref="E25:P25">
    <cfRule type="top10" dxfId="1710" priority="646" rank="1"/>
  </conditionalFormatting>
  <conditionalFormatting sqref="E27:P27">
    <cfRule type="top10" dxfId="1709" priority="647" rank="1"/>
  </conditionalFormatting>
  <conditionalFormatting sqref="E29:P29">
    <cfRule type="top10" dxfId="1708" priority="648" rank="1"/>
  </conditionalFormatting>
  <conditionalFormatting sqref="E31:P31">
    <cfRule type="top10" dxfId="1707" priority="649" rank="1"/>
  </conditionalFormatting>
  <conditionalFormatting sqref="E33:P33">
    <cfRule type="top10" dxfId="1706" priority="650" rank="1"/>
  </conditionalFormatting>
  <conditionalFormatting sqref="E35:P35">
    <cfRule type="top10" dxfId="1705" priority="651" rank="1"/>
  </conditionalFormatting>
  <conditionalFormatting sqref="E37:P37">
    <cfRule type="top10" dxfId="1704" priority="652" rank="1"/>
  </conditionalFormatting>
  <conditionalFormatting sqref="E39:P39">
    <cfRule type="top10" dxfId="1703" priority="653" rank="1"/>
  </conditionalFormatting>
  <conditionalFormatting sqref="E41:P41">
    <cfRule type="top10" dxfId="1702" priority="654" rank="1"/>
  </conditionalFormatting>
  <conditionalFormatting sqref="E43:P43">
    <cfRule type="top10" dxfId="1701" priority="655" rank="1"/>
  </conditionalFormatting>
  <conditionalFormatting sqref="E45:P45">
    <cfRule type="top10" dxfId="1700" priority="656" rank="1"/>
  </conditionalFormatting>
  <conditionalFormatting sqref="E47:P47">
    <cfRule type="top10" dxfId="1699" priority="657" rank="1"/>
  </conditionalFormatting>
  <conditionalFormatting sqref="E49:P49">
    <cfRule type="top10" dxfId="1698" priority="658" rank="1"/>
  </conditionalFormatting>
  <pageMargins left="0.7" right="0.7" top="0.75" bottom="0.75" header="0.3" footer="0.3"/>
  <pageSetup paperSize="9" scale="61" orientation="landscape" r:id="rId1"/>
  <headerFoot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9"/>
  <sheetViews>
    <sheetView showGridLines="0" topLeftCell="A3" zoomScaleNormal="100" workbookViewId="0"/>
  </sheetViews>
  <sheetFormatPr defaultColWidth="8.625" defaultRowHeight="15.75" customHeight="1" x14ac:dyDescent="0.15"/>
  <cols>
    <col min="1" max="2" width="5.625" style="1" customWidth="1"/>
    <col min="3" max="3" width="20.625" style="1" customWidth="1"/>
    <col min="4" max="16384" width="8.625" style="1"/>
  </cols>
  <sheetData>
    <row r="2" spans="2:13" ht="15.75" customHeight="1" x14ac:dyDescent="0.15">
      <c r="B2" s="1" t="s">
        <v>546</v>
      </c>
    </row>
    <row r="3" spans="2:13" ht="15.75" customHeight="1" x14ac:dyDescent="0.15">
      <c r="B3" s="1" t="s">
        <v>547</v>
      </c>
    </row>
    <row r="4" spans="2:13" ht="15.75" customHeight="1" x14ac:dyDescent="0.15">
      <c r="B4" s="1" t="s">
        <v>559</v>
      </c>
    </row>
    <row r="5" spans="2:13" ht="15.75" customHeight="1" x14ac:dyDescent="0.15">
      <c r="B5" s="1" t="s">
        <v>549</v>
      </c>
    </row>
    <row r="6" spans="2:13" ht="4.5" customHeight="1" x14ac:dyDescent="0.15">
      <c r="B6" s="12"/>
      <c r="C6" s="14"/>
      <c r="D6" s="15"/>
      <c r="E6" s="6"/>
      <c r="F6" s="13"/>
      <c r="G6" s="13"/>
      <c r="H6" s="13"/>
      <c r="I6" s="13"/>
      <c r="J6" s="13"/>
      <c r="K6" s="13"/>
    </row>
    <row r="7" spans="2:13" s="2" customFormat="1" ht="118.5" customHeight="1" thickBot="1" x14ac:dyDescent="0.2">
      <c r="B7" s="9"/>
      <c r="C7" s="5" t="s">
        <v>427</v>
      </c>
      <c r="D7" s="19" t="s">
        <v>52</v>
      </c>
      <c r="E7" s="22" t="s">
        <v>99</v>
      </c>
      <c r="F7" s="23" t="s">
        <v>593</v>
      </c>
      <c r="G7" s="23" t="s">
        <v>101</v>
      </c>
      <c r="H7" s="23" t="s">
        <v>28</v>
      </c>
      <c r="I7" s="23" t="s">
        <v>102</v>
      </c>
      <c r="J7" s="23" t="s">
        <v>17</v>
      </c>
      <c r="K7" s="23" t="s">
        <v>53</v>
      </c>
      <c r="L7" s="76"/>
      <c r="M7" s="76"/>
    </row>
    <row r="8" spans="2:13" ht="15.75" customHeight="1" thickTop="1" x14ac:dyDescent="0.15">
      <c r="B8" s="108" t="s">
        <v>428</v>
      </c>
      <c r="C8" s="119"/>
      <c r="D8" s="16">
        <v>2216</v>
      </c>
      <c r="E8" s="46">
        <v>668</v>
      </c>
      <c r="F8" s="28">
        <v>903</v>
      </c>
      <c r="G8" s="28">
        <v>173</v>
      </c>
      <c r="H8" s="28">
        <v>46</v>
      </c>
      <c r="I8" s="28">
        <v>17</v>
      </c>
      <c r="J8" s="28">
        <v>110</v>
      </c>
      <c r="K8" s="28">
        <v>299</v>
      </c>
    </row>
    <row r="9" spans="2:13" ht="15.75" customHeight="1" x14ac:dyDescent="0.15">
      <c r="B9" s="110"/>
      <c r="C9" s="120"/>
      <c r="D9" s="18">
        <v>100</v>
      </c>
      <c r="E9" s="68">
        <v>30.1</v>
      </c>
      <c r="F9" s="11">
        <v>40.700000000000003</v>
      </c>
      <c r="G9" s="11">
        <v>7.8</v>
      </c>
      <c r="H9" s="11">
        <v>2.1</v>
      </c>
      <c r="I9" s="11">
        <v>0.8</v>
      </c>
      <c r="J9" s="11">
        <v>5</v>
      </c>
      <c r="K9" s="11">
        <v>13.5</v>
      </c>
    </row>
    <row r="10" spans="2:13" ht="15.75" customHeight="1" x14ac:dyDescent="0.15">
      <c r="B10" s="117" t="s">
        <v>429</v>
      </c>
      <c r="C10" s="121" t="s">
        <v>501</v>
      </c>
      <c r="D10" s="17">
        <v>1363</v>
      </c>
      <c r="E10" s="69">
        <v>431</v>
      </c>
      <c r="F10" s="10">
        <v>563</v>
      </c>
      <c r="G10" s="10">
        <v>105</v>
      </c>
      <c r="H10" s="10">
        <v>26</v>
      </c>
      <c r="I10" s="10">
        <v>8</v>
      </c>
      <c r="J10" s="10">
        <v>62</v>
      </c>
      <c r="K10" s="10">
        <v>168</v>
      </c>
    </row>
    <row r="11" spans="2:13" ht="15.75" customHeight="1" x14ac:dyDescent="0.15">
      <c r="B11" s="116"/>
      <c r="C11" s="114"/>
      <c r="D11" s="33">
        <v>100</v>
      </c>
      <c r="E11" s="49">
        <v>31.6</v>
      </c>
      <c r="F11" s="35">
        <v>41.3</v>
      </c>
      <c r="G11" s="35">
        <v>7.7</v>
      </c>
      <c r="H11" s="35">
        <v>1.9</v>
      </c>
      <c r="I11" s="35">
        <v>0.6</v>
      </c>
      <c r="J11" s="35">
        <v>4.5</v>
      </c>
      <c r="K11" s="35">
        <v>12.3</v>
      </c>
    </row>
    <row r="12" spans="2:13" ht="15.75" customHeight="1" x14ac:dyDescent="0.15">
      <c r="B12" s="116"/>
      <c r="C12" s="112" t="s">
        <v>3</v>
      </c>
      <c r="D12" s="16">
        <v>852</v>
      </c>
      <c r="E12" s="46">
        <v>236</v>
      </c>
      <c r="F12" s="28">
        <v>340</v>
      </c>
      <c r="G12" s="28">
        <v>68</v>
      </c>
      <c r="H12" s="28">
        <v>20</v>
      </c>
      <c r="I12" s="28">
        <v>9</v>
      </c>
      <c r="J12" s="28">
        <v>48</v>
      </c>
      <c r="K12" s="28">
        <v>131</v>
      </c>
    </row>
    <row r="13" spans="2:13" ht="15.75" customHeight="1" x14ac:dyDescent="0.15">
      <c r="B13" s="118"/>
      <c r="C13" s="113"/>
      <c r="D13" s="18">
        <v>100</v>
      </c>
      <c r="E13" s="68">
        <v>27.7</v>
      </c>
      <c r="F13" s="11">
        <v>39.9</v>
      </c>
      <c r="G13" s="11">
        <v>8</v>
      </c>
      <c r="H13" s="11">
        <v>2.2999999999999998</v>
      </c>
      <c r="I13" s="11">
        <v>1.1000000000000001</v>
      </c>
      <c r="J13" s="11">
        <v>5.6</v>
      </c>
      <c r="K13" s="11">
        <v>15.4</v>
      </c>
    </row>
    <row r="14" spans="2:13" ht="15.75" customHeight="1" x14ac:dyDescent="0.15">
      <c r="B14" s="137" t="s">
        <v>468</v>
      </c>
      <c r="C14" s="140" t="s">
        <v>501</v>
      </c>
      <c r="D14" s="16">
        <v>853</v>
      </c>
      <c r="E14" s="46">
        <v>238</v>
      </c>
      <c r="F14" s="28">
        <v>342</v>
      </c>
      <c r="G14" s="28">
        <v>64</v>
      </c>
      <c r="H14" s="28">
        <v>20</v>
      </c>
      <c r="I14" s="28">
        <v>10</v>
      </c>
      <c r="J14" s="28">
        <v>48</v>
      </c>
      <c r="K14" s="28">
        <v>131</v>
      </c>
    </row>
    <row r="15" spans="2:13" ht="15.75" customHeight="1" x14ac:dyDescent="0.15">
      <c r="B15" s="138"/>
      <c r="C15" s="141"/>
      <c r="D15" s="33">
        <v>100</v>
      </c>
      <c r="E15" s="49">
        <v>27.9</v>
      </c>
      <c r="F15" s="35">
        <v>40.1</v>
      </c>
      <c r="G15" s="35">
        <v>7.5</v>
      </c>
      <c r="H15" s="35">
        <v>2.2999999999999998</v>
      </c>
      <c r="I15" s="35">
        <v>1.2</v>
      </c>
      <c r="J15" s="35">
        <v>5.6</v>
      </c>
      <c r="K15" s="35">
        <v>15.4</v>
      </c>
    </row>
    <row r="16" spans="2:13" ht="15.75" customHeight="1" x14ac:dyDescent="0.15">
      <c r="B16" s="138"/>
      <c r="C16" s="140" t="s">
        <v>483</v>
      </c>
      <c r="D16" s="16">
        <v>1347</v>
      </c>
      <c r="E16" s="46">
        <v>427</v>
      </c>
      <c r="F16" s="28">
        <v>558</v>
      </c>
      <c r="G16" s="28">
        <v>107</v>
      </c>
      <c r="H16" s="28">
        <v>25</v>
      </c>
      <c r="I16" s="28">
        <v>7</v>
      </c>
      <c r="J16" s="28">
        <v>61</v>
      </c>
      <c r="K16" s="28">
        <v>162</v>
      </c>
    </row>
    <row r="17" spans="2:11" ht="15.75" customHeight="1" x14ac:dyDescent="0.15">
      <c r="B17" s="139"/>
      <c r="C17" s="140"/>
      <c r="D17" s="71">
        <v>100</v>
      </c>
      <c r="E17" s="70">
        <v>31.7</v>
      </c>
      <c r="F17" s="36">
        <v>41.4</v>
      </c>
      <c r="G17" s="36">
        <v>7.9</v>
      </c>
      <c r="H17" s="36">
        <v>1.9</v>
      </c>
      <c r="I17" s="36">
        <v>0.5</v>
      </c>
      <c r="J17" s="36">
        <v>4.5</v>
      </c>
      <c r="K17" s="36">
        <v>12</v>
      </c>
    </row>
    <row r="18" spans="2:11" ht="15.75" customHeight="1" x14ac:dyDescent="0.15">
      <c r="B18" s="117" t="s">
        <v>469</v>
      </c>
      <c r="C18" s="121" t="s">
        <v>525</v>
      </c>
      <c r="D18" s="17">
        <v>1</v>
      </c>
      <c r="E18" s="69">
        <v>0</v>
      </c>
      <c r="F18" s="10">
        <v>1</v>
      </c>
      <c r="G18" s="10">
        <v>0</v>
      </c>
      <c r="H18" s="10">
        <v>0</v>
      </c>
      <c r="I18" s="10">
        <v>0</v>
      </c>
      <c r="J18" s="10">
        <v>0</v>
      </c>
      <c r="K18" s="10">
        <v>0</v>
      </c>
    </row>
    <row r="19" spans="2:11" ht="15.75" customHeight="1" x14ac:dyDescent="0.15">
      <c r="B19" s="116"/>
      <c r="C19" s="114"/>
      <c r="D19" s="33">
        <v>100</v>
      </c>
      <c r="E19" s="49">
        <v>0</v>
      </c>
      <c r="F19" s="35">
        <v>100</v>
      </c>
      <c r="G19" s="35">
        <v>0</v>
      </c>
      <c r="H19" s="35">
        <v>0</v>
      </c>
      <c r="I19" s="35">
        <v>0</v>
      </c>
      <c r="J19" s="35">
        <v>0</v>
      </c>
      <c r="K19" s="35">
        <v>0</v>
      </c>
    </row>
    <row r="20" spans="2:11" ht="15.75" customHeight="1" x14ac:dyDescent="0.15">
      <c r="B20" s="116"/>
      <c r="C20" s="112" t="s">
        <v>518</v>
      </c>
      <c r="D20" s="16">
        <v>0</v>
      </c>
      <c r="E20" s="46">
        <v>0</v>
      </c>
      <c r="F20" s="28">
        <v>0</v>
      </c>
      <c r="G20" s="28">
        <v>0</v>
      </c>
      <c r="H20" s="28">
        <v>0</v>
      </c>
      <c r="I20" s="28">
        <v>0</v>
      </c>
      <c r="J20" s="28">
        <v>0</v>
      </c>
      <c r="K20" s="28">
        <v>0</v>
      </c>
    </row>
    <row r="21" spans="2:11" ht="15.75" customHeight="1" x14ac:dyDescent="0.15">
      <c r="B21" s="116"/>
      <c r="C21" s="114"/>
      <c r="D21" s="33">
        <v>0</v>
      </c>
      <c r="E21" s="49">
        <v>0</v>
      </c>
      <c r="F21" s="35">
        <v>0</v>
      </c>
      <c r="G21" s="35">
        <v>0</v>
      </c>
      <c r="H21" s="35">
        <v>0</v>
      </c>
      <c r="I21" s="35">
        <v>0</v>
      </c>
      <c r="J21" s="35">
        <v>0</v>
      </c>
      <c r="K21" s="35">
        <v>0</v>
      </c>
    </row>
    <row r="22" spans="2:11" ht="15.75" customHeight="1" x14ac:dyDescent="0.15">
      <c r="B22" s="116"/>
      <c r="C22" s="112" t="s">
        <v>488</v>
      </c>
      <c r="D22" s="16">
        <v>0</v>
      </c>
      <c r="E22" s="46">
        <v>0</v>
      </c>
      <c r="F22" s="28">
        <v>0</v>
      </c>
      <c r="G22" s="28">
        <v>0</v>
      </c>
      <c r="H22" s="28">
        <v>0</v>
      </c>
      <c r="I22" s="28">
        <v>0</v>
      </c>
      <c r="J22" s="28">
        <v>0</v>
      </c>
      <c r="K22" s="28">
        <v>0</v>
      </c>
    </row>
    <row r="23" spans="2:11" ht="15.75" customHeight="1" x14ac:dyDescent="0.15">
      <c r="B23" s="116"/>
      <c r="C23" s="114"/>
      <c r="D23" s="33">
        <v>0</v>
      </c>
      <c r="E23" s="49">
        <v>0</v>
      </c>
      <c r="F23" s="35">
        <v>0</v>
      </c>
      <c r="G23" s="35">
        <v>0</v>
      </c>
      <c r="H23" s="35">
        <v>0</v>
      </c>
      <c r="I23" s="35">
        <v>0</v>
      </c>
      <c r="J23" s="35">
        <v>0</v>
      </c>
      <c r="K23" s="35">
        <v>0</v>
      </c>
    </row>
    <row r="24" spans="2:11" ht="15.75" customHeight="1" x14ac:dyDescent="0.15">
      <c r="B24" s="116"/>
      <c r="C24" s="112" t="s">
        <v>526</v>
      </c>
      <c r="D24" s="16">
        <v>5</v>
      </c>
      <c r="E24" s="46">
        <v>0</v>
      </c>
      <c r="F24" s="28">
        <v>2</v>
      </c>
      <c r="G24" s="28">
        <v>1</v>
      </c>
      <c r="H24" s="28">
        <v>0</v>
      </c>
      <c r="I24" s="28">
        <v>0</v>
      </c>
      <c r="J24" s="28">
        <v>1</v>
      </c>
      <c r="K24" s="28">
        <v>1</v>
      </c>
    </row>
    <row r="25" spans="2:11" ht="15.75" customHeight="1" x14ac:dyDescent="0.15">
      <c r="B25" s="116"/>
      <c r="C25" s="114"/>
      <c r="D25" s="33">
        <v>100</v>
      </c>
      <c r="E25" s="49">
        <v>0</v>
      </c>
      <c r="F25" s="35">
        <v>40</v>
      </c>
      <c r="G25" s="35">
        <v>20</v>
      </c>
      <c r="H25" s="35">
        <v>0</v>
      </c>
      <c r="I25" s="35">
        <v>0</v>
      </c>
      <c r="J25" s="35">
        <v>20</v>
      </c>
      <c r="K25" s="35">
        <v>20</v>
      </c>
    </row>
    <row r="26" spans="2:11" ht="15.75" customHeight="1" x14ac:dyDescent="0.15">
      <c r="B26" s="116"/>
      <c r="C26" s="112" t="s">
        <v>519</v>
      </c>
      <c r="D26" s="16">
        <v>20</v>
      </c>
      <c r="E26" s="46">
        <v>5</v>
      </c>
      <c r="F26" s="28">
        <v>6</v>
      </c>
      <c r="G26" s="28">
        <v>2</v>
      </c>
      <c r="H26" s="28">
        <v>2</v>
      </c>
      <c r="I26" s="28">
        <v>1</v>
      </c>
      <c r="J26" s="28">
        <v>1</v>
      </c>
      <c r="K26" s="28">
        <v>3</v>
      </c>
    </row>
    <row r="27" spans="2:11" ht="15.75" customHeight="1" x14ac:dyDescent="0.15">
      <c r="B27" s="116"/>
      <c r="C27" s="114"/>
      <c r="D27" s="33">
        <v>100</v>
      </c>
      <c r="E27" s="49">
        <v>25</v>
      </c>
      <c r="F27" s="35">
        <v>30</v>
      </c>
      <c r="G27" s="35">
        <v>10</v>
      </c>
      <c r="H27" s="35">
        <v>10</v>
      </c>
      <c r="I27" s="35">
        <v>5</v>
      </c>
      <c r="J27" s="35">
        <v>5</v>
      </c>
      <c r="K27" s="35">
        <v>15</v>
      </c>
    </row>
    <row r="28" spans="2:11" ht="15.75" customHeight="1" x14ac:dyDescent="0.15">
      <c r="B28" s="116"/>
      <c r="C28" s="112" t="s">
        <v>487</v>
      </c>
      <c r="D28" s="16">
        <v>230</v>
      </c>
      <c r="E28" s="46">
        <v>60</v>
      </c>
      <c r="F28" s="28">
        <v>113</v>
      </c>
      <c r="G28" s="28">
        <v>15</v>
      </c>
      <c r="H28" s="28">
        <v>7</v>
      </c>
      <c r="I28" s="28">
        <v>2</v>
      </c>
      <c r="J28" s="28">
        <v>17</v>
      </c>
      <c r="K28" s="28">
        <v>16</v>
      </c>
    </row>
    <row r="29" spans="2:11" ht="15.75" customHeight="1" x14ac:dyDescent="0.15">
      <c r="B29" s="116"/>
      <c r="C29" s="114"/>
      <c r="D29" s="33">
        <v>100</v>
      </c>
      <c r="E29" s="49">
        <v>26.1</v>
      </c>
      <c r="F29" s="35">
        <v>49.1</v>
      </c>
      <c r="G29" s="35">
        <v>6.5</v>
      </c>
      <c r="H29" s="35">
        <v>3</v>
      </c>
      <c r="I29" s="35">
        <v>0.9</v>
      </c>
      <c r="J29" s="35">
        <v>7.4</v>
      </c>
      <c r="K29" s="35">
        <v>7</v>
      </c>
    </row>
    <row r="30" spans="2:11" ht="15.75" customHeight="1" x14ac:dyDescent="0.15">
      <c r="B30" s="116"/>
      <c r="C30" s="112" t="s">
        <v>489</v>
      </c>
      <c r="D30" s="16">
        <v>830</v>
      </c>
      <c r="E30" s="46">
        <v>243</v>
      </c>
      <c r="F30" s="28">
        <v>353</v>
      </c>
      <c r="G30" s="28">
        <v>68</v>
      </c>
      <c r="H30" s="28">
        <v>18</v>
      </c>
      <c r="I30" s="28">
        <v>4</v>
      </c>
      <c r="J30" s="28">
        <v>34</v>
      </c>
      <c r="K30" s="28">
        <v>110</v>
      </c>
    </row>
    <row r="31" spans="2:11" ht="15.75" customHeight="1" x14ac:dyDescent="0.15">
      <c r="B31" s="116"/>
      <c r="C31" s="114"/>
      <c r="D31" s="33">
        <v>100</v>
      </c>
      <c r="E31" s="49">
        <v>29.3</v>
      </c>
      <c r="F31" s="35">
        <v>42.5</v>
      </c>
      <c r="G31" s="35">
        <v>8.1999999999999993</v>
      </c>
      <c r="H31" s="35">
        <v>2.2000000000000002</v>
      </c>
      <c r="I31" s="35">
        <v>0.5</v>
      </c>
      <c r="J31" s="35">
        <v>4.0999999999999996</v>
      </c>
      <c r="K31" s="35">
        <v>13.3</v>
      </c>
    </row>
    <row r="32" spans="2:11" ht="15.75" customHeight="1" x14ac:dyDescent="0.15">
      <c r="B32" s="116"/>
      <c r="C32" s="112" t="s">
        <v>491</v>
      </c>
      <c r="D32" s="16">
        <v>1115</v>
      </c>
      <c r="E32" s="46">
        <v>359</v>
      </c>
      <c r="F32" s="28">
        <v>422</v>
      </c>
      <c r="G32" s="28">
        <v>87</v>
      </c>
      <c r="H32" s="28">
        <v>19</v>
      </c>
      <c r="I32" s="28">
        <v>9</v>
      </c>
      <c r="J32" s="28">
        <v>57</v>
      </c>
      <c r="K32" s="28">
        <v>162</v>
      </c>
    </row>
    <row r="33" spans="2:11" ht="15.75" customHeight="1" x14ac:dyDescent="0.15">
      <c r="B33" s="116"/>
      <c r="C33" s="114"/>
      <c r="D33" s="33">
        <v>100</v>
      </c>
      <c r="E33" s="49">
        <v>32.200000000000003</v>
      </c>
      <c r="F33" s="35">
        <v>37.799999999999997</v>
      </c>
      <c r="G33" s="35">
        <v>7.8</v>
      </c>
      <c r="H33" s="35">
        <v>1.7</v>
      </c>
      <c r="I33" s="35">
        <v>0.8</v>
      </c>
      <c r="J33" s="35">
        <v>5.0999999999999996</v>
      </c>
      <c r="K33" s="35">
        <v>14.5</v>
      </c>
    </row>
    <row r="34" spans="2:11" ht="15.75" customHeight="1" x14ac:dyDescent="0.15">
      <c r="B34" s="116"/>
      <c r="C34" s="112" t="s">
        <v>520</v>
      </c>
      <c r="D34" s="16">
        <v>6</v>
      </c>
      <c r="E34" s="46">
        <v>1</v>
      </c>
      <c r="F34" s="28">
        <v>2</v>
      </c>
      <c r="G34" s="28">
        <v>0</v>
      </c>
      <c r="H34" s="28">
        <v>0</v>
      </c>
      <c r="I34" s="28">
        <v>1</v>
      </c>
      <c r="J34" s="28">
        <v>0</v>
      </c>
      <c r="K34" s="28">
        <v>2</v>
      </c>
    </row>
    <row r="35" spans="2:11" ht="15.75" customHeight="1" x14ac:dyDescent="0.15">
      <c r="B35" s="118"/>
      <c r="C35" s="113"/>
      <c r="D35" s="18">
        <v>100</v>
      </c>
      <c r="E35" s="68">
        <v>16.7</v>
      </c>
      <c r="F35" s="11">
        <v>33.299999999999997</v>
      </c>
      <c r="G35" s="11">
        <v>0</v>
      </c>
      <c r="H35" s="11">
        <v>0</v>
      </c>
      <c r="I35" s="11">
        <v>16.7</v>
      </c>
      <c r="J35" s="11">
        <v>0</v>
      </c>
      <c r="K35" s="11">
        <v>33.299999999999997</v>
      </c>
    </row>
    <row r="36" spans="2:11" ht="15.75" customHeight="1" x14ac:dyDescent="0.15">
      <c r="B36" s="117" t="s">
        <v>478</v>
      </c>
      <c r="C36" s="121" t="s">
        <v>493</v>
      </c>
      <c r="D36" s="17">
        <v>229</v>
      </c>
      <c r="E36" s="69">
        <v>79</v>
      </c>
      <c r="F36" s="10">
        <v>61</v>
      </c>
      <c r="G36" s="10">
        <v>18</v>
      </c>
      <c r="H36" s="10">
        <v>8</v>
      </c>
      <c r="I36" s="10">
        <v>2</v>
      </c>
      <c r="J36" s="10">
        <v>17</v>
      </c>
      <c r="K36" s="10">
        <v>44</v>
      </c>
    </row>
    <row r="37" spans="2:11" ht="15.75" customHeight="1" x14ac:dyDescent="0.15">
      <c r="B37" s="116"/>
      <c r="C37" s="114"/>
      <c r="D37" s="33">
        <v>100</v>
      </c>
      <c r="E37" s="49">
        <v>34.5</v>
      </c>
      <c r="F37" s="35">
        <v>26.6</v>
      </c>
      <c r="G37" s="35">
        <v>7.9</v>
      </c>
      <c r="H37" s="35">
        <v>3.5</v>
      </c>
      <c r="I37" s="35">
        <v>0.9</v>
      </c>
      <c r="J37" s="35">
        <v>7.4</v>
      </c>
      <c r="K37" s="35">
        <v>19.2</v>
      </c>
    </row>
    <row r="38" spans="2:11" ht="15.75" customHeight="1" x14ac:dyDescent="0.15">
      <c r="B38" s="116"/>
      <c r="C38" s="112" t="s">
        <v>527</v>
      </c>
      <c r="D38" s="16">
        <v>318</v>
      </c>
      <c r="E38" s="46">
        <v>99</v>
      </c>
      <c r="F38" s="28">
        <v>117</v>
      </c>
      <c r="G38" s="28">
        <v>21</v>
      </c>
      <c r="H38" s="28">
        <v>12</v>
      </c>
      <c r="I38" s="28">
        <v>0</v>
      </c>
      <c r="J38" s="28">
        <v>9</v>
      </c>
      <c r="K38" s="28">
        <v>60</v>
      </c>
    </row>
    <row r="39" spans="2:11" ht="15.75" customHeight="1" x14ac:dyDescent="0.15">
      <c r="B39" s="116"/>
      <c r="C39" s="114"/>
      <c r="D39" s="33">
        <v>100</v>
      </c>
      <c r="E39" s="49">
        <v>31.1</v>
      </c>
      <c r="F39" s="35">
        <v>36.799999999999997</v>
      </c>
      <c r="G39" s="35">
        <v>6.6</v>
      </c>
      <c r="H39" s="35">
        <v>3.8</v>
      </c>
      <c r="I39" s="35">
        <v>0</v>
      </c>
      <c r="J39" s="35">
        <v>2.8</v>
      </c>
      <c r="K39" s="35">
        <v>18.899999999999999</v>
      </c>
    </row>
    <row r="40" spans="2:11" ht="15.75" customHeight="1" x14ac:dyDescent="0.15">
      <c r="B40" s="116"/>
      <c r="C40" s="112" t="s">
        <v>514</v>
      </c>
      <c r="D40" s="16">
        <v>557</v>
      </c>
      <c r="E40" s="46">
        <v>164</v>
      </c>
      <c r="F40" s="28">
        <v>232</v>
      </c>
      <c r="G40" s="28">
        <v>40</v>
      </c>
      <c r="H40" s="28">
        <v>11</v>
      </c>
      <c r="I40" s="28">
        <v>6</v>
      </c>
      <c r="J40" s="28">
        <v>34</v>
      </c>
      <c r="K40" s="28">
        <v>70</v>
      </c>
    </row>
    <row r="41" spans="2:11" ht="15.75" customHeight="1" x14ac:dyDescent="0.15">
      <c r="B41" s="116"/>
      <c r="C41" s="114"/>
      <c r="D41" s="33">
        <v>100</v>
      </c>
      <c r="E41" s="49">
        <v>29.4</v>
      </c>
      <c r="F41" s="35">
        <v>41.7</v>
      </c>
      <c r="G41" s="35">
        <v>7.2</v>
      </c>
      <c r="H41" s="35">
        <v>2</v>
      </c>
      <c r="I41" s="35">
        <v>1.1000000000000001</v>
      </c>
      <c r="J41" s="35">
        <v>6.1</v>
      </c>
      <c r="K41" s="35">
        <v>12.6</v>
      </c>
    </row>
    <row r="42" spans="2:11" ht="15.75" customHeight="1" x14ac:dyDescent="0.15">
      <c r="B42" s="116"/>
      <c r="C42" s="112" t="s">
        <v>522</v>
      </c>
      <c r="D42" s="16">
        <v>489</v>
      </c>
      <c r="E42" s="46">
        <v>151</v>
      </c>
      <c r="F42" s="28">
        <v>208</v>
      </c>
      <c r="G42" s="28">
        <v>38</v>
      </c>
      <c r="H42" s="28">
        <v>5</v>
      </c>
      <c r="I42" s="28">
        <v>3</v>
      </c>
      <c r="J42" s="28">
        <v>25</v>
      </c>
      <c r="K42" s="28">
        <v>59</v>
      </c>
    </row>
    <row r="43" spans="2:11" ht="15.75" customHeight="1" x14ac:dyDescent="0.15">
      <c r="B43" s="116"/>
      <c r="C43" s="112"/>
      <c r="D43" s="71">
        <v>100</v>
      </c>
      <c r="E43" s="70">
        <v>30.9</v>
      </c>
      <c r="F43" s="36">
        <v>42.5</v>
      </c>
      <c r="G43" s="36">
        <v>7.8</v>
      </c>
      <c r="H43" s="36">
        <v>1</v>
      </c>
      <c r="I43" s="36">
        <v>0.6</v>
      </c>
      <c r="J43" s="36">
        <v>5.0999999999999996</v>
      </c>
      <c r="K43" s="36">
        <v>12.1</v>
      </c>
    </row>
    <row r="44" spans="2:11" ht="15.75" customHeight="1" x14ac:dyDescent="0.15">
      <c r="B44" s="116"/>
      <c r="C44" s="142" t="s">
        <v>528</v>
      </c>
      <c r="D44" s="72">
        <v>333</v>
      </c>
      <c r="E44" s="50">
        <v>105</v>
      </c>
      <c r="F44" s="38">
        <v>141</v>
      </c>
      <c r="G44" s="38">
        <v>31</v>
      </c>
      <c r="H44" s="38">
        <v>3</v>
      </c>
      <c r="I44" s="38">
        <v>3</v>
      </c>
      <c r="J44" s="38">
        <v>12</v>
      </c>
      <c r="K44" s="38">
        <v>38</v>
      </c>
    </row>
    <row r="45" spans="2:11" ht="15.75" customHeight="1" x14ac:dyDescent="0.15">
      <c r="B45" s="116"/>
      <c r="C45" s="114"/>
      <c r="D45" s="33">
        <v>100</v>
      </c>
      <c r="E45" s="49">
        <v>31.5</v>
      </c>
      <c r="F45" s="35">
        <v>42.3</v>
      </c>
      <c r="G45" s="35">
        <v>9.3000000000000007</v>
      </c>
      <c r="H45" s="35">
        <v>0.9</v>
      </c>
      <c r="I45" s="35">
        <v>0.9</v>
      </c>
      <c r="J45" s="35">
        <v>3.6</v>
      </c>
      <c r="K45" s="35">
        <v>11.4</v>
      </c>
    </row>
    <row r="46" spans="2:11" ht="15.75" customHeight="1" x14ac:dyDescent="0.15">
      <c r="B46" s="116"/>
      <c r="C46" s="142" t="s">
        <v>529</v>
      </c>
      <c r="D46" s="72">
        <v>165</v>
      </c>
      <c r="E46" s="50">
        <v>47</v>
      </c>
      <c r="F46" s="38">
        <v>81</v>
      </c>
      <c r="G46" s="38">
        <v>14</v>
      </c>
      <c r="H46" s="38">
        <v>3</v>
      </c>
      <c r="I46" s="38">
        <v>0</v>
      </c>
      <c r="J46" s="38">
        <v>6</v>
      </c>
      <c r="K46" s="38">
        <v>14</v>
      </c>
    </row>
    <row r="47" spans="2:11" ht="15.75" customHeight="1" x14ac:dyDescent="0.15">
      <c r="B47" s="116"/>
      <c r="C47" s="114"/>
      <c r="D47" s="33">
        <v>100</v>
      </c>
      <c r="E47" s="49">
        <v>28.5</v>
      </c>
      <c r="F47" s="35">
        <v>49.1</v>
      </c>
      <c r="G47" s="35">
        <v>8.5</v>
      </c>
      <c r="H47" s="35">
        <v>1.8</v>
      </c>
      <c r="I47" s="35">
        <v>0</v>
      </c>
      <c r="J47" s="35">
        <v>3.6</v>
      </c>
      <c r="K47" s="35">
        <v>8.5</v>
      </c>
    </row>
    <row r="48" spans="2:11" ht="15.75" customHeight="1" x14ac:dyDescent="0.15">
      <c r="B48" s="116"/>
      <c r="C48" s="112" t="s">
        <v>24</v>
      </c>
      <c r="D48" s="16">
        <v>98</v>
      </c>
      <c r="E48" s="46">
        <v>21</v>
      </c>
      <c r="F48" s="28">
        <v>49</v>
      </c>
      <c r="G48" s="28">
        <v>10</v>
      </c>
      <c r="H48" s="28">
        <v>2</v>
      </c>
      <c r="I48" s="28">
        <v>1</v>
      </c>
      <c r="J48" s="28">
        <v>6</v>
      </c>
      <c r="K48" s="28">
        <v>9</v>
      </c>
    </row>
    <row r="49" spans="2:11" ht="15.75" customHeight="1" x14ac:dyDescent="0.15">
      <c r="B49" s="118"/>
      <c r="C49" s="113"/>
      <c r="D49" s="18">
        <v>100</v>
      </c>
      <c r="E49" s="68">
        <v>21.4</v>
      </c>
      <c r="F49" s="11">
        <v>50</v>
      </c>
      <c r="G49" s="11">
        <v>10.199999999999999</v>
      </c>
      <c r="H49" s="11">
        <v>2</v>
      </c>
      <c r="I49" s="11">
        <v>1</v>
      </c>
      <c r="J49" s="11">
        <v>6.1</v>
      </c>
      <c r="K49" s="11">
        <v>9.1999999999999993</v>
      </c>
    </row>
  </sheetData>
  <mergeCells count="25">
    <mergeCell ref="B36:B49"/>
    <mergeCell ref="C36:C37"/>
    <mergeCell ref="C38:C39"/>
    <mergeCell ref="C40:C41"/>
    <mergeCell ref="C42:C43"/>
    <mergeCell ref="C44:C45"/>
    <mergeCell ref="C46:C47"/>
    <mergeCell ref="C48:C49"/>
    <mergeCell ref="B18:B35"/>
    <mergeCell ref="C18:C19"/>
    <mergeCell ref="C20:C21"/>
    <mergeCell ref="C22:C23"/>
    <mergeCell ref="C24:C25"/>
    <mergeCell ref="C26:C27"/>
    <mergeCell ref="C28:C29"/>
    <mergeCell ref="C30:C31"/>
    <mergeCell ref="C32:C33"/>
    <mergeCell ref="C34:C35"/>
    <mergeCell ref="B8:C9"/>
    <mergeCell ref="B10:B13"/>
    <mergeCell ref="C10:C11"/>
    <mergeCell ref="C12:C13"/>
    <mergeCell ref="B14:B17"/>
    <mergeCell ref="C14:C15"/>
    <mergeCell ref="C16:C17"/>
  </mergeCells>
  <phoneticPr fontId="2"/>
  <conditionalFormatting sqref="E9:K9">
    <cfRule type="top10" dxfId="1697" priority="659" rank="1"/>
  </conditionalFormatting>
  <conditionalFormatting sqref="E11:K11">
    <cfRule type="top10" dxfId="1696" priority="660" rank="1"/>
  </conditionalFormatting>
  <conditionalFormatting sqref="E13:K13">
    <cfRule type="top10" dxfId="1695" priority="661" rank="1"/>
  </conditionalFormatting>
  <conditionalFormatting sqref="E15:K15">
    <cfRule type="top10" dxfId="1694" priority="662" rank="1"/>
  </conditionalFormatting>
  <conditionalFormatting sqref="E17:K17">
    <cfRule type="top10" dxfId="1693" priority="663" rank="1"/>
  </conditionalFormatting>
  <conditionalFormatting sqref="E19:K19">
    <cfRule type="top10" dxfId="1692" priority="664" rank="1"/>
  </conditionalFormatting>
  <conditionalFormatting sqref="E25:K25">
    <cfRule type="top10" dxfId="1691" priority="667" rank="1"/>
  </conditionalFormatting>
  <conditionalFormatting sqref="E27:K27">
    <cfRule type="top10" dxfId="1690" priority="668" rank="1"/>
  </conditionalFormatting>
  <conditionalFormatting sqref="E29:K29">
    <cfRule type="top10" dxfId="1689" priority="669" rank="1"/>
  </conditionalFormatting>
  <conditionalFormatting sqref="E31:K31">
    <cfRule type="top10" dxfId="1688" priority="670" rank="1"/>
  </conditionalFormatting>
  <conditionalFormatting sqref="E33:K33">
    <cfRule type="top10" dxfId="1687" priority="671" rank="1"/>
  </conditionalFormatting>
  <conditionalFormatting sqref="E35:K35">
    <cfRule type="top10" dxfId="1686" priority="672" rank="1"/>
  </conditionalFormatting>
  <conditionalFormatting sqref="E37:K37">
    <cfRule type="top10" dxfId="1685" priority="673" rank="1"/>
  </conditionalFormatting>
  <conditionalFormatting sqref="E39:K39">
    <cfRule type="top10" dxfId="1684" priority="674" rank="1"/>
  </conditionalFormatting>
  <conditionalFormatting sqref="E41:K41">
    <cfRule type="top10" dxfId="1683" priority="675" rank="1"/>
  </conditionalFormatting>
  <conditionalFormatting sqref="E43:K43">
    <cfRule type="top10" dxfId="1682" priority="676" rank="1"/>
  </conditionalFormatting>
  <conditionalFormatting sqref="E45:K45">
    <cfRule type="top10" dxfId="1681" priority="677" rank="1"/>
  </conditionalFormatting>
  <conditionalFormatting sqref="E47:K47">
    <cfRule type="top10" dxfId="1680" priority="678" rank="1"/>
  </conditionalFormatting>
  <conditionalFormatting sqref="E49:K49">
    <cfRule type="top10" dxfId="1679" priority="679" rank="1"/>
  </conditionalFormatting>
  <pageMargins left="0.7" right="0.7" top="0.75" bottom="0.75" header="0.3" footer="0.3"/>
  <pageSetup paperSize="9" scale="61" orientation="landscape" r:id="rId1"/>
  <headerFoot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49"/>
  <sheetViews>
    <sheetView showGridLines="0" zoomScaleNormal="100" workbookViewId="0"/>
  </sheetViews>
  <sheetFormatPr defaultColWidth="8.625" defaultRowHeight="15.75" customHeight="1" x14ac:dyDescent="0.15"/>
  <cols>
    <col min="1" max="2" width="5.625" style="1" customWidth="1"/>
    <col min="3" max="3" width="20.625" style="1" customWidth="1"/>
    <col min="4" max="4" width="8.625" style="1"/>
    <col min="5" max="15" width="10.625" style="1" customWidth="1"/>
    <col min="16" max="16384" width="8.625" style="1"/>
  </cols>
  <sheetData>
    <row r="2" spans="2:17" ht="15.75" customHeight="1" x14ac:dyDescent="0.15">
      <c r="B2" s="1" t="s">
        <v>546</v>
      </c>
    </row>
    <row r="3" spans="2:17" ht="15.75" customHeight="1" x14ac:dyDescent="0.15">
      <c r="B3" s="1" t="s">
        <v>547</v>
      </c>
    </row>
    <row r="4" spans="2:17" ht="15.75" customHeight="1" x14ac:dyDescent="0.15">
      <c r="B4" s="1" t="s">
        <v>1331</v>
      </c>
    </row>
    <row r="5" spans="2:17" ht="15.75" customHeight="1" x14ac:dyDescent="0.15">
      <c r="B5" s="1" t="s">
        <v>560</v>
      </c>
    </row>
    <row r="6" spans="2:17" ht="4.5" customHeight="1" x14ac:dyDescent="0.15">
      <c r="B6" s="12"/>
      <c r="C6" s="14"/>
      <c r="D6" s="15"/>
      <c r="E6" s="6"/>
      <c r="F6" s="13"/>
      <c r="G6" s="13"/>
      <c r="H6" s="13"/>
      <c r="I6" s="13"/>
      <c r="J6" s="13"/>
      <c r="K6" s="13"/>
      <c r="L6" s="13"/>
      <c r="M6" s="13"/>
      <c r="N6" s="13"/>
      <c r="O6" s="13"/>
    </row>
    <row r="7" spans="2:17" s="2" customFormat="1" ht="118.5" customHeight="1" thickBot="1" x14ac:dyDescent="0.2">
      <c r="B7" s="9"/>
      <c r="C7" s="5" t="s">
        <v>427</v>
      </c>
      <c r="D7" s="19" t="s">
        <v>52</v>
      </c>
      <c r="E7" s="22" t="s">
        <v>93</v>
      </c>
      <c r="F7" s="23" t="s">
        <v>586</v>
      </c>
      <c r="G7" s="23" t="s">
        <v>95</v>
      </c>
      <c r="H7" s="23" t="s">
        <v>96</v>
      </c>
      <c r="I7" s="23" t="s">
        <v>97</v>
      </c>
      <c r="J7" s="23" t="s">
        <v>29</v>
      </c>
      <c r="K7" s="23" t="s">
        <v>98</v>
      </c>
      <c r="L7" s="23" t="s">
        <v>607</v>
      </c>
      <c r="M7" s="23" t="s">
        <v>608</v>
      </c>
      <c r="N7" s="23" t="s">
        <v>44</v>
      </c>
      <c r="O7" s="23" t="s">
        <v>53</v>
      </c>
      <c r="P7" s="76"/>
      <c r="Q7" s="76"/>
    </row>
    <row r="8" spans="2:17" ht="15.75" customHeight="1" thickTop="1" x14ac:dyDescent="0.15">
      <c r="B8" s="108" t="s">
        <v>428</v>
      </c>
      <c r="C8" s="119"/>
      <c r="D8" s="16">
        <v>1744</v>
      </c>
      <c r="E8" s="46">
        <v>1138</v>
      </c>
      <c r="F8" s="28">
        <v>238</v>
      </c>
      <c r="G8" s="28">
        <v>536</v>
      </c>
      <c r="H8" s="28">
        <v>659</v>
      </c>
      <c r="I8" s="28">
        <v>223</v>
      </c>
      <c r="J8" s="28">
        <v>54</v>
      </c>
      <c r="K8" s="28">
        <v>94</v>
      </c>
      <c r="L8" s="28">
        <v>165</v>
      </c>
      <c r="M8" s="28">
        <v>335</v>
      </c>
      <c r="N8" s="28">
        <v>127</v>
      </c>
      <c r="O8" s="28">
        <v>94</v>
      </c>
    </row>
    <row r="9" spans="2:17" ht="15.75" customHeight="1" x14ac:dyDescent="0.15">
      <c r="B9" s="110"/>
      <c r="C9" s="120"/>
      <c r="D9" s="18">
        <v>100</v>
      </c>
      <c r="E9" s="68">
        <v>65.3</v>
      </c>
      <c r="F9" s="11">
        <v>13.6</v>
      </c>
      <c r="G9" s="11">
        <v>30.7</v>
      </c>
      <c r="H9" s="11">
        <v>37.799999999999997</v>
      </c>
      <c r="I9" s="11">
        <v>12.8</v>
      </c>
      <c r="J9" s="11">
        <v>3.1</v>
      </c>
      <c r="K9" s="11">
        <v>5.4</v>
      </c>
      <c r="L9" s="11">
        <v>9.5</v>
      </c>
      <c r="M9" s="11">
        <v>19.2</v>
      </c>
      <c r="N9" s="11">
        <v>7.3</v>
      </c>
      <c r="O9" s="11">
        <v>5.4</v>
      </c>
    </row>
    <row r="10" spans="2:17" ht="15.75" customHeight="1" x14ac:dyDescent="0.15">
      <c r="B10" s="117" t="s">
        <v>429</v>
      </c>
      <c r="C10" s="121" t="s">
        <v>500</v>
      </c>
      <c r="D10" s="17">
        <v>1099</v>
      </c>
      <c r="E10" s="69">
        <v>730</v>
      </c>
      <c r="F10" s="10">
        <v>153</v>
      </c>
      <c r="G10" s="10">
        <v>356</v>
      </c>
      <c r="H10" s="10">
        <v>431</v>
      </c>
      <c r="I10" s="10">
        <v>129</v>
      </c>
      <c r="J10" s="10">
        <v>37</v>
      </c>
      <c r="K10" s="10">
        <v>60</v>
      </c>
      <c r="L10" s="10">
        <v>109</v>
      </c>
      <c r="M10" s="10">
        <v>212</v>
      </c>
      <c r="N10" s="10">
        <v>76</v>
      </c>
      <c r="O10" s="10">
        <v>57</v>
      </c>
    </row>
    <row r="11" spans="2:17" ht="15.75" customHeight="1" x14ac:dyDescent="0.15">
      <c r="B11" s="116"/>
      <c r="C11" s="114"/>
      <c r="D11" s="33">
        <v>100</v>
      </c>
      <c r="E11" s="49">
        <v>66.400000000000006</v>
      </c>
      <c r="F11" s="35">
        <v>13.9</v>
      </c>
      <c r="G11" s="35">
        <v>32.4</v>
      </c>
      <c r="H11" s="35">
        <v>39.200000000000003</v>
      </c>
      <c r="I11" s="35">
        <v>11.7</v>
      </c>
      <c r="J11" s="35">
        <v>3.4</v>
      </c>
      <c r="K11" s="35">
        <v>5.5</v>
      </c>
      <c r="L11" s="35">
        <v>9.9</v>
      </c>
      <c r="M11" s="35">
        <v>19.3</v>
      </c>
      <c r="N11" s="35">
        <v>6.9</v>
      </c>
      <c r="O11" s="35">
        <v>5.2</v>
      </c>
    </row>
    <row r="12" spans="2:17" ht="15.75" customHeight="1" x14ac:dyDescent="0.15">
      <c r="B12" s="116"/>
      <c r="C12" s="112" t="s">
        <v>3</v>
      </c>
      <c r="D12" s="16">
        <v>644</v>
      </c>
      <c r="E12" s="46">
        <v>407</v>
      </c>
      <c r="F12" s="28">
        <v>85</v>
      </c>
      <c r="G12" s="28">
        <v>180</v>
      </c>
      <c r="H12" s="28">
        <v>228</v>
      </c>
      <c r="I12" s="28">
        <v>94</v>
      </c>
      <c r="J12" s="28">
        <v>17</v>
      </c>
      <c r="K12" s="28">
        <v>34</v>
      </c>
      <c r="L12" s="28">
        <v>56</v>
      </c>
      <c r="M12" s="28">
        <v>123</v>
      </c>
      <c r="N12" s="28">
        <v>51</v>
      </c>
      <c r="O12" s="28">
        <v>37</v>
      </c>
    </row>
    <row r="13" spans="2:17" ht="15.75" customHeight="1" x14ac:dyDescent="0.15">
      <c r="B13" s="118"/>
      <c r="C13" s="113"/>
      <c r="D13" s="18">
        <v>100</v>
      </c>
      <c r="E13" s="68">
        <v>63.2</v>
      </c>
      <c r="F13" s="11">
        <v>13.2</v>
      </c>
      <c r="G13" s="11">
        <v>28</v>
      </c>
      <c r="H13" s="11">
        <v>35.4</v>
      </c>
      <c r="I13" s="11">
        <v>14.6</v>
      </c>
      <c r="J13" s="11">
        <v>2.6</v>
      </c>
      <c r="K13" s="11">
        <v>5.3</v>
      </c>
      <c r="L13" s="11">
        <v>8.6999999999999993</v>
      </c>
      <c r="M13" s="11">
        <v>19.100000000000001</v>
      </c>
      <c r="N13" s="11">
        <v>7.9</v>
      </c>
      <c r="O13" s="11">
        <v>5.7</v>
      </c>
    </row>
    <row r="14" spans="2:17" ht="15.75" customHeight="1" x14ac:dyDescent="0.15">
      <c r="B14" s="137" t="s">
        <v>468</v>
      </c>
      <c r="C14" s="140" t="s">
        <v>500</v>
      </c>
      <c r="D14" s="16">
        <v>644</v>
      </c>
      <c r="E14" s="46">
        <v>409</v>
      </c>
      <c r="F14" s="28">
        <v>79</v>
      </c>
      <c r="G14" s="28">
        <v>169</v>
      </c>
      <c r="H14" s="28">
        <v>224</v>
      </c>
      <c r="I14" s="28">
        <v>86</v>
      </c>
      <c r="J14" s="28">
        <v>17</v>
      </c>
      <c r="K14" s="28">
        <v>31</v>
      </c>
      <c r="L14" s="28">
        <v>54</v>
      </c>
      <c r="M14" s="28">
        <v>122</v>
      </c>
      <c r="N14" s="28">
        <v>49</v>
      </c>
      <c r="O14" s="28">
        <v>39</v>
      </c>
    </row>
    <row r="15" spans="2:17" ht="15.75" customHeight="1" x14ac:dyDescent="0.15">
      <c r="B15" s="138"/>
      <c r="C15" s="141"/>
      <c r="D15" s="33">
        <v>100</v>
      </c>
      <c r="E15" s="49">
        <v>63.5</v>
      </c>
      <c r="F15" s="35">
        <v>12.3</v>
      </c>
      <c r="G15" s="35">
        <v>26.2</v>
      </c>
      <c r="H15" s="35">
        <v>34.799999999999997</v>
      </c>
      <c r="I15" s="35">
        <v>13.4</v>
      </c>
      <c r="J15" s="35">
        <v>2.6</v>
      </c>
      <c r="K15" s="35">
        <v>4.8</v>
      </c>
      <c r="L15" s="35">
        <v>8.4</v>
      </c>
      <c r="M15" s="35">
        <v>18.899999999999999</v>
      </c>
      <c r="N15" s="35">
        <v>7.6</v>
      </c>
      <c r="O15" s="35">
        <v>6.1</v>
      </c>
    </row>
    <row r="16" spans="2:17" ht="15.75" customHeight="1" x14ac:dyDescent="0.15">
      <c r="B16" s="138"/>
      <c r="C16" s="140" t="s">
        <v>483</v>
      </c>
      <c r="D16" s="16">
        <v>1092</v>
      </c>
      <c r="E16" s="46">
        <v>723</v>
      </c>
      <c r="F16" s="28">
        <v>155</v>
      </c>
      <c r="G16" s="28">
        <v>366</v>
      </c>
      <c r="H16" s="28">
        <v>434</v>
      </c>
      <c r="I16" s="28">
        <v>136</v>
      </c>
      <c r="J16" s="28">
        <v>37</v>
      </c>
      <c r="K16" s="28">
        <v>63</v>
      </c>
      <c r="L16" s="28">
        <v>110</v>
      </c>
      <c r="M16" s="28">
        <v>213</v>
      </c>
      <c r="N16" s="28">
        <v>78</v>
      </c>
      <c r="O16" s="28">
        <v>55</v>
      </c>
    </row>
    <row r="17" spans="2:15" ht="15.75" customHeight="1" x14ac:dyDescent="0.15">
      <c r="B17" s="139"/>
      <c r="C17" s="140"/>
      <c r="D17" s="71">
        <v>100</v>
      </c>
      <c r="E17" s="70">
        <v>66.2</v>
      </c>
      <c r="F17" s="36">
        <v>14.2</v>
      </c>
      <c r="G17" s="36">
        <v>33.5</v>
      </c>
      <c r="H17" s="36">
        <v>39.700000000000003</v>
      </c>
      <c r="I17" s="36">
        <v>12.5</v>
      </c>
      <c r="J17" s="36">
        <v>3.4</v>
      </c>
      <c r="K17" s="36">
        <v>5.8</v>
      </c>
      <c r="L17" s="36">
        <v>10.1</v>
      </c>
      <c r="M17" s="36">
        <v>19.5</v>
      </c>
      <c r="N17" s="36">
        <v>7.1</v>
      </c>
      <c r="O17" s="36">
        <v>5</v>
      </c>
    </row>
    <row r="18" spans="2:15" ht="15.75" customHeight="1" x14ac:dyDescent="0.15">
      <c r="B18" s="117" t="s">
        <v>469</v>
      </c>
      <c r="C18" s="121" t="s">
        <v>484</v>
      </c>
      <c r="D18" s="17">
        <v>1</v>
      </c>
      <c r="E18" s="69">
        <v>1</v>
      </c>
      <c r="F18" s="10">
        <v>0</v>
      </c>
      <c r="G18" s="10">
        <v>0</v>
      </c>
      <c r="H18" s="10">
        <v>1</v>
      </c>
      <c r="I18" s="10">
        <v>0</v>
      </c>
      <c r="J18" s="10">
        <v>0</v>
      </c>
      <c r="K18" s="10">
        <v>0</v>
      </c>
      <c r="L18" s="10">
        <v>0</v>
      </c>
      <c r="M18" s="10">
        <v>0</v>
      </c>
      <c r="N18" s="10">
        <v>0</v>
      </c>
      <c r="O18" s="10">
        <v>0</v>
      </c>
    </row>
    <row r="19" spans="2:15" ht="15.75" customHeight="1" x14ac:dyDescent="0.15">
      <c r="B19" s="116"/>
      <c r="C19" s="114"/>
      <c r="D19" s="33">
        <v>100</v>
      </c>
      <c r="E19" s="49">
        <v>100</v>
      </c>
      <c r="F19" s="35">
        <v>0</v>
      </c>
      <c r="G19" s="35">
        <v>0</v>
      </c>
      <c r="H19" s="35">
        <v>100</v>
      </c>
      <c r="I19" s="35">
        <v>0</v>
      </c>
      <c r="J19" s="35">
        <v>0</v>
      </c>
      <c r="K19" s="35">
        <v>0</v>
      </c>
      <c r="L19" s="35">
        <v>0</v>
      </c>
      <c r="M19" s="35">
        <v>0</v>
      </c>
      <c r="N19" s="35">
        <v>0</v>
      </c>
      <c r="O19" s="35">
        <v>0</v>
      </c>
    </row>
    <row r="20" spans="2:15" ht="15.75" customHeight="1" x14ac:dyDescent="0.15">
      <c r="B20" s="116"/>
      <c r="C20" s="112" t="s">
        <v>518</v>
      </c>
      <c r="D20" s="16">
        <v>0</v>
      </c>
      <c r="E20" s="46">
        <v>0</v>
      </c>
      <c r="F20" s="28">
        <v>0</v>
      </c>
      <c r="G20" s="28">
        <v>0</v>
      </c>
      <c r="H20" s="28">
        <v>0</v>
      </c>
      <c r="I20" s="28">
        <v>0</v>
      </c>
      <c r="J20" s="28">
        <v>0</v>
      </c>
      <c r="K20" s="28">
        <v>0</v>
      </c>
      <c r="L20" s="28">
        <v>0</v>
      </c>
      <c r="M20" s="28">
        <v>0</v>
      </c>
      <c r="N20" s="28">
        <v>0</v>
      </c>
      <c r="O20" s="28">
        <v>0</v>
      </c>
    </row>
    <row r="21" spans="2:15" ht="15.75" customHeight="1" x14ac:dyDescent="0.15">
      <c r="B21" s="116"/>
      <c r="C21" s="114"/>
      <c r="D21" s="33">
        <v>0</v>
      </c>
      <c r="E21" s="49">
        <v>0</v>
      </c>
      <c r="F21" s="35">
        <v>0</v>
      </c>
      <c r="G21" s="35">
        <v>0</v>
      </c>
      <c r="H21" s="35">
        <v>0</v>
      </c>
      <c r="I21" s="35">
        <v>0</v>
      </c>
      <c r="J21" s="35">
        <v>0</v>
      </c>
      <c r="K21" s="35">
        <v>0</v>
      </c>
      <c r="L21" s="35">
        <v>0</v>
      </c>
      <c r="M21" s="35">
        <v>0</v>
      </c>
      <c r="N21" s="35">
        <v>0</v>
      </c>
      <c r="O21" s="35">
        <v>0</v>
      </c>
    </row>
    <row r="22" spans="2:15" ht="15.75" customHeight="1" x14ac:dyDescent="0.15">
      <c r="B22" s="116"/>
      <c r="C22" s="112" t="s">
        <v>530</v>
      </c>
      <c r="D22" s="16">
        <v>0</v>
      </c>
      <c r="E22" s="46">
        <v>0</v>
      </c>
      <c r="F22" s="28">
        <v>0</v>
      </c>
      <c r="G22" s="28">
        <v>0</v>
      </c>
      <c r="H22" s="28">
        <v>0</v>
      </c>
      <c r="I22" s="28">
        <v>0</v>
      </c>
      <c r="J22" s="28">
        <v>0</v>
      </c>
      <c r="K22" s="28">
        <v>0</v>
      </c>
      <c r="L22" s="28">
        <v>0</v>
      </c>
      <c r="M22" s="28">
        <v>0</v>
      </c>
      <c r="N22" s="28">
        <v>0</v>
      </c>
      <c r="O22" s="28">
        <v>0</v>
      </c>
    </row>
    <row r="23" spans="2:15" ht="15.75" customHeight="1" x14ac:dyDescent="0.15">
      <c r="B23" s="116"/>
      <c r="C23" s="114"/>
      <c r="D23" s="33">
        <v>0</v>
      </c>
      <c r="E23" s="49">
        <v>0</v>
      </c>
      <c r="F23" s="35">
        <v>0</v>
      </c>
      <c r="G23" s="35">
        <v>0</v>
      </c>
      <c r="H23" s="35">
        <v>0</v>
      </c>
      <c r="I23" s="35">
        <v>0</v>
      </c>
      <c r="J23" s="35">
        <v>0</v>
      </c>
      <c r="K23" s="35">
        <v>0</v>
      </c>
      <c r="L23" s="35">
        <v>0</v>
      </c>
      <c r="M23" s="35">
        <v>0</v>
      </c>
      <c r="N23" s="35">
        <v>0</v>
      </c>
      <c r="O23" s="35">
        <v>0</v>
      </c>
    </row>
    <row r="24" spans="2:15" ht="15.75" customHeight="1" x14ac:dyDescent="0.15">
      <c r="B24" s="116"/>
      <c r="C24" s="112" t="s">
        <v>531</v>
      </c>
      <c r="D24" s="16">
        <v>3</v>
      </c>
      <c r="E24" s="46">
        <v>2</v>
      </c>
      <c r="F24" s="28">
        <v>0</v>
      </c>
      <c r="G24" s="28">
        <v>0</v>
      </c>
      <c r="H24" s="28">
        <v>0</v>
      </c>
      <c r="I24" s="28">
        <v>0</v>
      </c>
      <c r="J24" s="28">
        <v>0</v>
      </c>
      <c r="K24" s="28">
        <v>0</v>
      </c>
      <c r="L24" s="28">
        <v>0</v>
      </c>
      <c r="M24" s="28">
        <v>0</v>
      </c>
      <c r="N24" s="28">
        <v>0</v>
      </c>
      <c r="O24" s="28">
        <v>1</v>
      </c>
    </row>
    <row r="25" spans="2:15" ht="15.75" customHeight="1" x14ac:dyDescent="0.15">
      <c r="B25" s="116"/>
      <c r="C25" s="114"/>
      <c r="D25" s="33">
        <v>100</v>
      </c>
      <c r="E25" s="49">
        <v>66.7</v>
      </c>
      <c r="F25" s="35">
        <v>0</v>
      </c>
      <c r="G25" s="35">
        <v>0</v>
      </c>
      <c r="H25" s="35">
        <v>0</v>
      </c>
      <c r="I25" s="35">
        <v>0</v>
      </c>
      <c r="J25" s="35">
        <v>0</v>
      </c>
      <c r="K25" s="35">
        <v>0</v>
      </c>
      <c r="L25" s="35">
        <v>0</v>
      </c>
      <c r="M25" s="35">
        <v>0</v>
      </c>
      <c r="N25" s="35">
        <v>0</v>
      </c>
      <c r="O25" s="35">
        <v>33.299999999999997</v>
      </c>
    </row>
    <row r="26" spans="2:15" ht="15.75" customHeight="1" x14ac:dyDescent="0.15">
      <c r="B26" s="116"/>
      <c r="C26" s="112" t="s">
        <v>519</v>
      </c>
      <c r="D26" s="16">
        <v>13</v>
      </c>
      <c r="E26" s="46">
        <v>4</v>
      </c>
      <c r="F26" s="28">
        <v>3</v>
      </c>
      <c r="G26" s="28">
        <v>3</v>
      </c>
      <c r="H26" s="28">
        <v>3</v>
      </c>
      <c r="I26" s="28">
        <v>2</v>
      </c>
      <c r="J26" s="28">
        <v>0</v>
      </c>
      <c r="K26" s="28">
        <v>3</v>
      </c>
      <c r="L26" s="28">
        <v>1</v>
      </c>
      <c r="M26" s="28">
        <v>3</v>
      </c>
      <c r="N26" s="28">
        <v>1</v>
      </c>
      <c r="O26" s="28">
        <v>3</v>
      </c>
    </row>
    <row r="27" spans="2:15" ht="15.75" customHeight="1" x14ac:dyDescent="0.15">
      <c r="B27" s="116"/>
      <c r="C27" s="114"/>
      <c r="D27" s="33">
        <v>100</v>
      </c>
      <c r="E27" s="49">
        <v>30.8</v>
      </c>
      <c r="F27" s="35">
        <v>23.1</v>
      </c>
      <c r="G27" s="35">
        <v>23.1</v>
      </c>
      <c r="H27" s="35">
        <v>23.1</v>
      </c>
      <c r="I27" s="35">
        <v>15.4</v>
      </c>
      <c r="J27" s="35">
        <v>0</v>
      </c>
      <c r="K27" s="35">
        <v>23.1</v>
      </c>
      <c r="L27" s="35">
        <v>7.7</v>
      </c>
      <c r="M27" s="35">
        <v>23.1</v>
      </c>
      <c r="N27" s="35">
        <v>7.7</v>
      </c>
      <c r="O27" s="35">
        <v>23.1</v>
      </c>
    </row>
    <row r="28" spans="2:15" ht="15.75" customHeight="1" x14ac:dyDescent="0.15">
      <c r="B28" s="116"/>
      <c r="C28" s="112" t="s">
        <v>532</v>
      </c>
      <c r="D28" s="16">
        <v>188</v>
      </c>
      <c r="E28" s="46">
        <v>120</v>
      </c>
      <c r="F28" s="28">
        <v>26</v>
      </c>
      <c r="G28" s="28">
        <v>70</v>
      </c>
      <c r="H28" s="28">
        <v>62</v>
      </c>
      <c r="I28" s="28">
        <v>21</v>
      </c>
      <c r="J28" s="28">
        <v>4</v>
      </c>
      <c r="K28" s="28">
        <v>23</v>
      </c>
      <c r="L28" s="28">
        <v>34</v>
      </c>
      <c r="M28" s="28">
        <v>33</v>
      </c>
      <c r="N28" s="28">
        <v>14</v>
      </c>
      <c r="O28" s="28">
        <v>5</v>
      </c>
    </row>
    <row r="29" spans="2:15" ht="15.75" customHeight="1" x14ac:dyDescent="0.15">
      <c r="B29" s="116"/>
      <c r="C29" s="114"/>
      <c r="D29" s="33">
        <v>100</v>
      </c>
      <c r="E29" s="49">
        <v>63.8</v>
      </c>
      <c r="F29" s="35">
        <v>13.8</v>
      </c>
      <c r="G29" s="35">
        <v>37.200000000000003</v>
      </c>
      <c r="H29" s="35">
        <v>33</v>
      </c>
      <c r="I29" s="35">
        <v>11.2</v>
      </c>
      <c r="J29" s="35">
        <v>2.1</v>
      </c>
      <c r="K29" s="35">
        <v>12.2</v>
      </c>
      <c r="L29" s="35">
        <v>18.100000000000001</v>
      </c>
      <c r="M29" s="35">
        <v>17.600000000000001</v>
      </c>
      <c r="N29" s="35">
        <v>7.4</v>
      </c>
      <c r="O29" s="35">
        <v>2.7</v>
      </c>
    </row>
    <row r="30" spans="2:15" ht="15.75" customHeight="1" x14ac:dyDescent="0.15">
      <c r="B30" s="116"/>
      <c r="C30" s="112" t="s">
        <v>533</v>
      </c>
      <c r="D30" s="16">
        <v>664</v>
      </c>
      <c r="E30" s="46">
        <v>426</v>
      </c>
      <c r="F30" s="28">
        <v>99</v>
      </c>
      <c r="G30" s="28">
        <v>198</v>
      </c>
      <c r="H30" s="28">
        <v>261</v>
      </c>
      <c r="I30" s="28">
        <v>80</v>
      </c>
      <c r="J30" s="28">
        <v>11</v>
      </c>
      <c r="K30" s="28">
        <v>41</v>
      </c>
      <c r="L30" s="28">
        <v>60</v>
      </c>
      <c r="M30" s="28">
        <v>129</v>
      </c>
      <c r="N30" s="28">
        <v>42</v>
      </c>
      <c r="O30" s="28">
        <v>41</v>
      </c>
    </row>
    <row r="31" spans="2:15" ht="15.75" customHeight="1" x14ac:dyDescent="0.15">
      <c r="B31" s="116"/>
      <c r="C31" s="114"/>
      <c r="D31" s="33">
        <v>100</v>
      </c>
      <c r="E31" s="49">
        <v>64.2</v>
      </c>
      <c r="F31" s="35">
        <v>14.9</v>
      </c>
      <c r="G31" s="35">
        <v>29.8</v>
      </c>
      <c r="H31" s="35">
        <v>39.299999999999997</v>
      </c>
      <c r="I31" s="35">
        <v>12</v>
      </c>
      <c r="J31" s="35">
        <v>1.7</v>
      </c>
      <c r="K31" s="35">
        <v>6.2</v>
      </c>
      <c r="L31" s="35">
        <v>9</v>
      </c>
      <c r="M31" s="35">
        <v>19.399999999999999</v>
      </c>
      <c r="N31" s="35">
        <v>6.3</v>
      </c>
      <c r="O31" s="35">
        <v>6.2</v>
      </c>
    </row>
    <row r="32" spans="2:15" ht="15.75" customHeight="1" x14ac:dyDescent="0.15">
      <c r="B32" s="116"/>
      <c r="C32" s="112" t="s">
        <v>534</v>
      </c>
      <c r="D32" s="16">
        <v>868</v>
      </c>
      <c r="E32" s="46">
        <v>579</v>
      </c>
      <c r="F32" s="28">
        <v>107</v>
      </c>
      <c r="G32" s="28">
        <v>263</v>
      </c>
      <c r="H32" s="28">
        <v>329</v>
      </c>
      <c r="I32" s="28">
        <v>119</v>
      </c>
      <c r="J32" s="28">
        <v>38</v>
      </c>
      <c r="K32" s="28">
        <v>27</v>
      </c>
      <c r="L32" s="28">
        <v>68</v>
      </c>
      <c r="M32" s="28">
        <v>169</v>
      </c>
      <c r="N32" s="28">
        <v>70</v>
      </c>
      <c r="O32" s="28">
        <v>44</v>
      </c>
    </row>
    <row r="33" spans="2:15" ht="15.75" customHeight="1" x14ac:dyDescent="0.15">
      <c r="B33" s="116"/>
      <c r="C33" s="114"/>
      <c r="D33" s="33">
        <v>100</v>
      </c>
      <c r="E33" s="49">
        <v>66.7</v>
      </c>
      <c r="F33" s="35">
        <v>12.3</v>
      </c>
      <c r="G33" s="35">
        <v>30.3</v>
      </c>
      <c r="H33" s="35">
        <v>37.9</v>
      </c>
      <c r="I33" s="35">
        <v>13.7</v>
      </c>
      <c r="J33" s="35">
        <v>4.4000000000000004</v>
      </c>
      <c r="K33" s="35">
        <v>3.1</v>
      </c>
      <c r="L33" s="35">
        <v>7.8</v>
      </c>
      <c r="M33" s="35">
        <v>19.5</v>
      </c>
      <c r="N33" s="35">
        <v>8.1</v>
      </c>
      <c r="O33" s="35">
        <v>5.0999999999999996</v>
      </c>
    </row>
    <row r="34" spans="2:15" ht="15.75" customHeight="1" x14ac:dyDescent="0.15">
      <c r="B34" s="116"/>
      <c r="C34" s="112" t="s">
        <v>492</v>
      </c>
      <c r="D34" s="16">
        <v>3</v>
      </c>
      <c r="E34" s="46">
        <v>3</v>
      </c>
      <c r="F34" s="28">
        <v>1</v>
      </c>
      <c r="G34" s="28">
        <v>0</v>
      </c>
      <c r="H34" s="28">
        <v>2</v>
      </c>
      <c r="I34" s="28">
        <v>0</v>
      </c>
      <c r="J34" s="28">
        <v>0</v>
      </c>
      <c r="K34" s="28">
        <v>0</v>
      </c>
      <c r="L34" s="28">
        <v>0</v>
      </c>
      <c r="M34" s="28">
        <v>0</v>
      </c>
      <c r="N34" s="28">
        <v>0</v>
      </c>
      <c r="O34" s="28">
        <v>0</v>
      </c>
    </row>
    <row r="35" spans="2:15" ht="15.75" customHeight="1" x14ac:dyDescent="0.15">
      <c r="B35" s="118"/>
      <c r="C35" s="113"/>
      <c r="D35" s="18">
        <v>100</v>
      </c>
      <c r="E35" s="68">
        <v>100</v>
      </c>
      <c r="F35" s="11">
        <v>33.299999999999997</v>
      </c>
      <c r="G35" s="11">
        <v>0</v>
      </c>
      <c r="H35" s="11">
        <v>66.7</v>
      </c>
      <c r="I35" s="11">
        <v>0</v>
      </c>
      <c r="J35" s="11">
        <v>0</v>
      </c>
      <c r="K35" s="11">
        <v>0</v>
      </c>
      <c r="L35" s="11">
        <v>0</v>
      </c>
      <c r="M35" s="11">
        <v>0</v>
      </c>
      <c r="N35" s="11">
        <v>0</v>
      </c>
      <c r="O35" s="11">
        <v>0</v>
      </c>
    </row>
    <row r="36" spans="2:15" ht="15.75" customHeight="1" x14ac:dyDescent="0.15">
      <c r="B36" s="117" t="s">
        <v>478</v>
      </c>
      <c r="C36" s="121" t="s">
        <v>535</v>
      </c>
      <c r="D36" s="17">
        <v>158</v>
      </c>
      <c r="E36" s="69">
        <v>88</v>
      </c>
      <c r="F36" s="10">
        <v>20</v>
      </c>
      <c r="G36" s="10">
        <v>51</v>
      </c>
      <c r="H36" s="10">
        <v>43</v>
      </c>
      <c r="I36" s="10">
        <v>20</v>
      </c>
      <c r="J36" s="10">
        <v>3</v>
      </c>
      <c r="K36" s="10">
        <v>4</v>
      </c>
      <c r="L36" s="10">
        <v>9</v>
      </c>
      <c r="M36" s="10">
        <v>25</v>
      </c>
      <c r="N36" s="10">
        <v>18</v>
      </c>
      <c r="O36" s="10">
        <v>10</v>
      </c>
    </row>
    <row r="37" spans="2:15" ht="15.75" customHeight="1" x14ac:dyDescent="0.15">
      <c r="B37" s="116"/>
      <c r="C37" s="114"/>
      <c r="D37" s="33">
        <v>100</v>
      </c>
      <c r="E37" s="49">
        <v>55.7</v>
      </c>
      <c r="F37" s="35">
        <v>12.7</v>
      </c>
      <c r="G37" s="35">
        <v>32.299999999999997</v>
      </c>
      <c r="H37" s="35">
        <v>27.2</v>
      </c>
      <c r="I37" s="35">
        <v>12.7</v>
      </c>
      <c r="J37" s="35">
        <v>1.9</v>
      </c>
      <c r="K37" s="35">
        <v>2.5</v>
      </c>
      <c r="L37" s="35">
        <v>5.7</v>
      </c>
      <c r="M37" s="35">
        <v>15.8</v>
      </c>
      <c r="N37" s="35">
        <v>11.4</v>
      </c>
      <c r="O37" s="35">
        <v>6.3</v>
      </c>
    </row>
    <row r="38" spans="2:15" ht="15.75" customHeight="1" x14ac:dyDescent="0.15">
      <c r="B38" s="116"/>
      <c r="C38" s="112" t="s">
        <v>536</v>
      </c>
      <c r="D38" s="16">
        <v>237</v>
      </c>
      <c r="E38" s="46">
        <v>129</v>
      </c>
      <c r="F38" s="28">
        <v>24</v>
      </c>
      <c r="G38" s="28">
        <v>62</v>
      </c>
      <c r="H38" s="28">
        <v>52</v>
      </c>
      <c r="I38" s="28">
        <v>23</v>
      </c>
      <c r="J38" s="28">
        <v>3</v>
      </c>
      <c r="K38" s="28">
        <v>9</v>
      </c>
      <c r="L38" s="28">
        <v>13</v>
      </c>
      <c r="M38" s="28">
        <v>37</v>
      </c>
      <c r="N38" s="28">
        <v>31</v>
      </c>
      <c r="O38" s="28">
        <v>21</v>
      </c>
    </row>
    <row r="39" spans="2:15" ht="15.75" customHeight="1" x14ac:dyDescent="0.15">
      <c r="B39" s="116"/>
      <c r="C39" s="114"/>
      <c r="D39" s="33">
        <v>100</v>
      </c>
      <c r="E39" s="49">
        <v>54.4</v>
      </c>
      <c r="F39" s="35">
        <v>10.1</v>
      </c>
      <c r="G39" s="35">
        <v>26.2</v>
      </c>
      <c r="H39" s="35">
        <v>21.9</v>
      </c>
      <c r="I39" s="35">
        <v>9.6999999999999993</v>
      </c>
      <c r="J39" s="35">
        <v>1.3</v>
      </c>
      <c r="K39" s="35">
        <v>3.8</v>
      </c>
      <c r="L39" s="35">
        <v>5.5</v>
      </c>
      <c r="M39" s="35">
        <v>15.6</v>
      </c>
      <c r="N39" s="35">
        <v>13.1</v>
      </c>
      <c r="O39" s="35">
        <v>8.9</v>
      </c>
    </row>
    <row r="40" spans="2:15" ht="15.75" customHeight="1" x14ac:dyDescent="0.15">
      <c r="B40" s="116"/>
      <c r="C40" s="112" t="s">
        <v>495</v>
      </c>
      <c r="D40" s="16">
        <v>436</v>
      </c>
      <c r="E40" s="46">
        <v>280</v>
      </c>
      <c r="F40" s="28">
        <v>46</v>
      </c>
      <c r="G40" s="28">
        <v>135</v>
      </c>
      <c r="H40" s="28">
        <v>161</v>
      </c>
      <c r="I40" s="28">
        <v>50</v>
      </c>
      <c r="J40" s="28">
        <v>18</v>
      </c>
      <c r="K40" s="28">
        <v>19</v>
      </c>
      <c r="L40" s="28">
        <v>35</v>
      </c>
      <c r="M40" s="28">
        <v>87</v>
      </c>
      <c r="N40" s="28">
        <v>30</v>
      </c>
      <c r="O40" s="28">
        <v>24</v>
      </c>
    </row>
    <row r="41" spans="2:15" ht="15.75" customHeight="1" x14ac:dyDescent="0.15">
      <c r="B41" s="116"/>
      <c r="C41" s="114"/>
      <c r="D41" s="33">
        <v>100</v>
      </c>
      <c r="E41" s="49">
        <v>64.2</v>
      </c>
      <c r="F41" s="35">
        <v>10.6</v>
      </c>
      <c r="G41" s="35">
        <v>31</v>
      </c>
      <c r="H41" s="35">
        <v>36.9</v>
      </c>
      <c r="I41" s="35">
        <v>11.5</v>
      </c>
      <c r="J41" s="35">
        <v>4.0999999999999996</v>
      </c>
      <c r="K41" s="35">
        <v>4.4000000000000004</v>
      </c>
      <c r="L41" s="35">
        <v>8</v>
      </c>
      <c r="M41" s="35">
        <v>20</v>
      </c>
      <c r="N41" s="35">
        <v>6.9</v>
      </c>
      <c r="O41" s="35">
        <v>5.5</v>
      </c>
    </row>
    <row r="42" spans="2:15" ht="15.75" customHeight="1" x14ac:dyDescent="0.15">
      <c r="B42" s="116"/>
      <c r="C42" s="112" t="s">
        <v>537</v>
      </c>
      <c r="D42" s="16">
        <v>397</v>
      </c>
      <c r="E42" s="46">
        <v>258</v>
      </c>
      <c r="F42" s="28">
        <v>47</v>
      </c>
      <c r="G42" s="28">
        <v>122</v>
      </c>
      <c r="H42" s="28">
        <v>156</v>
      </c>
      <c r="I42" s="28">
        <v>53</v>
      </c>
      <c r="J42" s="28">
        <v>9</v>
      </c>
      <c r="K42" s="28">
        <v>25</v>
      </c>
      <c r="L42" s="28">
        <v>29</v>
      </c>
      <c r="M42" s="28">
        <v>71</v>
      </c>
      <c r="N42" s="28">
        <v>24</v>
      </c>
      <c r="O42" s="28">
        <v>17</v>
      </c>
    </row>
    <row r="43" spans="2:15" ht="15.75" customHeight="1" x14ac:dyDescent="0.15">
      <c r="B43" s="116"/>
      <c r="C43" s="112"/>
      <c r="D43" s="71">
        <v>100</v>
      </c>
      <c r="E43" s="70">
        <v>65</v>
      </c>
      <c r="F43" s="36">
        <v>11.8</v>
      </c>
      <c r="G43" s="36">
        <v>30.7</v>
      </c>
      <c r="H43" s="36">
        <v>39.299999999999997</v>
      </c>
      <c r="I43" s="36">
        <v>13.4</v>
      </c>
      <c r="J43" s="36">
        <v>2.2999999999999998</v>
      </c>
      <c r="K43" s="36">
        <v>6.3</v>
      </c>
      <c r="L43" s="36">
        <v>7.3</v>
      </c>
      <c r="M43" s="36">
        <v>17.899999999999999</v>
      </c>
      <c r="N43" s="36">
        <v>6</v>
      </c>
      <c r="O43" s="36">
        <v>4.3</v>
      </c>
    </row>
    <row r="44" spans="2:15" ht="15.75" customHeight="1" x14ac:dyDescent="0.15">
      <c r="B44" s="116"/>
      <c r="C44" s="142" t="s">
        <v>538</v>
      </c>
      <c r="D44" s="72">
        <v>277</v>
      </c>
      <c r="E44" s="50">
        <v>203</v>
      </c>
      <c r="F44" s="38">
        <v>42</v>
      </c>
      <c r="G44" s="38">
        <v>81</v>
      </c>
      <c r="H44" s="38">
        <v>130</v>
      </c>
      <c r="I44" s="38">
        <v>40</v>
      </c>
      <c r="J44" s="38">
        <v>12</v>
      </c>
      <c r="K44" s="38">
        <v>22</v>
      </c>
      <c r="L44" s="38">
        <v>32</v>
      </c>
      <c r="M44" s="38">
        <v>62</v>
      </c>
      <c r="N44" s="38">
        <v>10</v>
      </c>
      <c r="O44" s="38">
        <v>12</v>
      </c>
    </row>
    <row r="45" spans="2:15" ht="15.75" customHeight="1" x14ac:dyDescent="0.15">
      <c r="B45" s="116"/>
      <c r="C45" s="114"/>
      <c r="D45" s="33">
        <v>100</v>
      </c>
      <c r="E45" s="49">
        <v>73.3</v>
      </c>
      <c r="F45" s="35">
        <v>15.2</v>
      </c>
      <c r="G45" s="35">
        <v>29.2</v>
      </c>
      <c r="H45" s="35">
        <v>46.9</v>
      </c>
      <c r="I45" s="35">
        <v>14.4</v>
      </c>
      <c r="J45" s="35">
        <v>4.3</v>
      </c>
      <c r="K45" s="35">
        <v>7.9</v>
      </c>
      <c r="L45" s="35">
        <v>11.6</v>
      </c>
      <c r="M45" s="35">
        <v>22.4</v>
      </c>
      <c r="N45" s="35">
        <v>3.6</v>
      </c>
      <c r="O45" s="35">
        <v>4.3</v>
      </c>
    </row>
    <row r="46" spans="2:15" ht="15.75" customHeight="1" x14ac:dyDescent="0.15">
      <c r="B46" s="116"/>
      <c r="C46" s="142" t="s">
        <v>539</v>
      </c>
      <c r="D46" s="72">
        <v>142</v>
      </c>
      <c r="E46" s="50">
        <v>109</v>
      </c>
      <c r="F46" s="38">
        <v>41</v>
      </c>
      <c r="G46" s="38">
        <v>48</v>
      </c>
      <c r="H46" s="38">
        <v>69</v>
      </c>
      <c r="I46" s="38">
        <v>23</v>
      </c>
      <c r="J46" s="38">
        <v>4</v>
      </c>
      <c r="K46" s="38">
        <v>12</v>
      </c>
      <c r="L46" s="38">
        <v>25</v>
      </c>
      <c r="M46" s="38">
        <v>34</v>
      </c>
      <c r="N46" s="38">
        <v>9</v>
      </c>
      <c r="O46" s="38">
        <v>6</v>
      </c>
    </row>
    <row r="47" spans="2:15" ht="15.75" customHeight="1" x14ac:dyDescent="0.15">
      <c r="B47" s="116"/>
      <c r="C47" s="114"/>
      <c r="D47" s="33">
        <v>100</v>
      </c>
      <c r="E47" s="49">
        <v>76.8</v>
      </c>
      <c r="F47" s="35">
        <v>28.9</v>
      </c>
      <c r="G47" s="35">
        <v>33.799999999999997</v>
      </c>
      <c r="H47" s="35">
        <v>48.6</v>
      </c>
      <c r="I47" s="35">
        <v>16.2</v>
      </c>
      <c r="J47" s="35">
        <v>2.8</v>
      </c>
      <c r="K47" s="35">
        <v>8.5</v>
      </c>
      <c r="L47" s="35">
        <v>17.600000000000001</v>
      </c>
      <c r="M47" s="35">
        <v>23.9</v>
      </c>
      <c r="N47" s="35">
        <v>6.3</v>
      </c>
      <c r="O47" s="35">
        <v>4.2</v>
      </c>
    </row>
    <row r="48" spans="2:15" ht="15.75" customHeight="1" x14ac:dyDescent="0.15">
      <c r="B48" s="116"/>
      <c r="C48" s="112" t="s">
        <v>24</v>
      </c>
      <c r="D48" s="16">
        <v>80</v>
      </c>
      <c r="E48" s="46">
        <v>57</v>
      </c>
      <c r="F48" s="28">
        <v>16</v>
      </c>
      <c r="G48" s="28">
        <v>34</v>
      </c>
      <c r="H48" s="28">
        <v>40</v>
      </c>
      <c r="I48" s="28">
        <v>11</v>
      </c>
      <c r="J48" s="28">
        <v>4</v>
      </c>
      <c r="K48" s="28">
        <v>3</v>
      </c>
      <c r="L48" s="28">
        <v>19</v>
      </c>
      <c r="M48" s="28">
        <v>15</v>
      </c>
      <c r="N48" s="28">
        <v>4</v>
      </c>
      <c r="O48" s="28">
        <v>4</v>
      </c>
    </row>
    <row r="49" spans="2:15" ht="15.75" customHeight="1" x14ac:dyDescent="0.15">
      <c r="B49" s="118"/>
      <c r="C49" s="113"/>
      <c r="D49" s="18">
        <v>100</v>
      </c>
      <c r="E49" s="68">
        <v>71.3</v>
      </c>
      <c r="F49" s="11">
        <v>20</v>
      </c>
      <c r="G49" s="11">
        <v>42.5</v>
      </c>
      <c r="H49" s="11">
        <v>50</v>
      </c>
      <c r="I49" s="11">
        <v>13.8</v>
      </c>
      <c r="J49" s="11">
        <v>5</v>
      </c>
      <c r="K49" s="11">
        <v>3.8</v>
      </c>
      <c r="L49" s="11">
        <v>23.8</v>
      </c>
      <c r="M49" s="11">
        <v>18.8</v>
      </c>
      <c r="N49" s="11">
        <v>5</v>
      </c>
      <c r="O49" s="11">
        <v>5</v>
      </c>
    </row>
  </sheetData>
  <mergeCells count="25">
    <mergeCell ref="B36:B49"/>
    <mergeCell ref="C36:C37"/>
    <mergeCell ref="C38:C39"/>
    <mergeCell ref="C40:C41"/>
    <mergeCell ref="C42:C43"/>
    <mergeCell ref="C44:C45"/>
    <mergeCell ref="C46:C47"/>
    <mergeCell ref="C48:C49"/>
    <mergeCell ref="B18:B35"/>
    <mergeCell ref="C18:C19"/>
    <mergeCell ref="C20:C21"/>
    <mergeCell ref="C22:C23"/>
    <mergeCell ref="C24:C25"/>
    <mergeCell ref="C26:C27"/>
    <mergeCell ref="C28:C29"/>
    <mergeCell ref="C30:C31"/>
    <mergeCell ref="C32:C33"/>
    <mergeCell ref="C34:C35"/>
    <mergeCell ref="B8:C9"/>
    <mergeCell ref="B10:B13"/>
    <mergeCell ref="C10:C11"/>
    <mergeCell ref="C12:C13"/>
    <mergeCell ref="B14:B17"/>
    <mergeCell ref="C14:C15"/>
    <mergeCell ref="C16:C17"/>
  </mergeCells>
  <phoneticPr fontId="2"/>
  <conditionalFormatting sqref="E9:O9">
    <cfRule type="top10" dxfId="1678" priority="680" rank="1"/>
  </conditionalFormatting>
  <conditionalFormatting sqref="E11:O11">
    <cfRule type="top10" dxfId="1677" priority="681" rank="1"/>
  </conditionalFormatting>
  <conditionalFormatting sqref="E13:O13">
    <cfRule type="top10" dxfId="1676" priority="682" rank="1"/>
  </conditionalFormatting>
  <conditionalFormatting sqref="E15:O15">
    <cfRule type="top10" dxfId="1675" priority="683" rank="1"/>
  </conditionalFormatting>
  <conditionalFormatting sqref="E17:O17">
    <cfRule type="top10" dxfId="1674" priority="684" rank="1"/>
  </conditionalFormatting>
  <conditionalFormatting sqref="E19:O19">
    <cfRule type="top10" dxfId="1673" priority="685" rank="1"/>
  </conditionalFormatting>
  <conditionalFormatting sqref="E25:O25">
    <cfRule type="top10" dxfId="1672" priority="688" rank="1"/>
  </conditionalFormatting>
  <conditionalFormatting sqref="E27:O27">
    <cfRule type="top10" dxfId="1671" priority="689" rank="1"/>
  </conditionalFormatting>
  <conditionalFormatting sqref="E29:O29">
    <cfRule type="top10" dxfId="1670" priority="690" rank="1"/>
  </conditionalFormatting>
  <conditionalFormatting sqref="E31:O31">
    <cfRule type="top10" dxfId="1669" priority="691" rank="1"/>
  </conditionalFormatting>
  <conditionalFormatting sqref="E33:O33">
    <cfRule type="top10" dxfId="1668" priority="692" rank="1"/>
  </conditionalFormatting>
  <conditionalFormatting sqref="E35:O35">
    <cfRule type="top10" dxfId="1667" priority="693" rank="1"/>
  </conditionalFormatting>
  <conditionalFormatting sqref="E37:O37">
    <cfRule type="top10" dxfId="1666" priority="694" rank="1"/>
  </conditionalFormatting>
  <conditionalFormatting sqref="E39:O39">
    <cfRule type="top10" dxfId="1665" priority="695" rank="1"/>
  </conditionalFormatting>
  <conditionalFormatting sqref="E41:O41">
    <cfRule type="top10" dxfId="1664" priority="696" rank="1"/>
  </conditionalFormatting>
  <conditionalFormatting sqref="E43:O43">
    <cfRule type="top10" dxfId="1663" priority="697" rank="1"/>
  </conditionalFormatting>
  <conditionalFormatting sqref="E45:O45">
    <cfRule type="top10" dxfId="1662" priority="698" rank="1"/>
  </conditionalFormatting>
  <conditionalFormatting sqref="E47:O47">
    <cfRule type="top10" dxfId="1661" priority="699" rank="1"/>
  </conditionalFormatting>
  <conditionalFormatting sqref="E49:O49">
    <cfRule type="top10" dxfId="1660" priority="700" rank="1"/>
  </conditionalFormatting>
  <pageMargins left="0.7" right="0.7" top="0.75" bottom="0.75" header="0.3" footer="0.3"/>
  <pageSetup paperSize="9" scale="61" orientation="landscape" r:id="rId1"/>
  <headerFoot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49"/>
  <sheetViews>
    <sheetView showGridLines="0" zoomScaleNormal="100" workbookViewId="0"/>
  </sheetViews>
  <sheetFormatPr defaultColWidth="8.625" defaultRowHeight="15.75" customHeight="1" x14ac:dyDescent="0.15"/>
  <cols>
    <col min="1" max="2" width="5.625" style="1" customWidth="1"/>
    <col min="3" max="3" width="20.625" style="1" customWidth="1"/>
    <col min="4" max="16384" width="8.625" style="1"/>
  </cols>
  <sheetData>
    <row r="2" spans="2:17" ht="15.75" customHeight="1" x14ac:dyDescent="0.15">
      <c r="B2" s="1" t="s">
        <v>546</v>
      </c>
    </row>
    <row r="3" spans="2:17" ht="15.75" customHeight="1" x14ac:dyDescent="0.15">
      <c r="B3" s="1" t="s">
        <v>547</v>
      </c>
    </row>
    <row r="4" spans="2:17" ht="15.75" customHeight="1" x14ac:dyDescent="0.15">
      <c r="B4" s="1" t="s">
        <v>561</v>
      </c>
    </row>
    <row r="5" spans="2:17" ht="15.75" customHeight="1" x14ac:dyDescent="0.15">
      <c r="B5" s="1" t="s">
        <v>562</v>
      </c>
    </row>
    <row r="6" spans="2:17" ht="4.5" customHeight="1" x14ac:dyDescent="0.15">
      <c r="B6" s="12"/>
      <c r="C6" s="14"/>
      <c r="D6" s="15"/>
      <c r="E6" s="6"/>
      <c r="F6" s="13"/>
      <c r="G6" s="13"/>
      <c r="H6" s="13"/>
      <c r="I6" s="13"/>
      <c r="J6" s="13"/>
      <c r="K6" s="13"/>
      <c r="L6" s="13"/>
      <c r="M6" s="13"/>
      <c r="N6" s="13"/>
      <c r="O6" s="13"/>
    </row>
    <row r="7" spans="2:17" s="2" customFormat="1" ht="118.5" customHeight="1" thickBot="1" x14ac:dyDescent="0.2">
      <c r="B7" s="9"/>
      <c r="C7" s="5" t="s">
        <v>427</v>
      </c>
      <c r="D7" s="19" t="s">
        <v>52</v>
      </c>
      <c r="E7" s="22" t="s">
        <v>87</v>
      </c>
      <c r="F7" s="23" t="s">
        <v>594</v>
      </c>
      <c r="G7" s="23" t="s">
        <v>89</v>
      </c>
      <c r="H7" s="23" t="s">
        <v>1279</v>
      </c>
      <c r="I7" s="23" t="s">
        <v>90</v>
      </c>
      <c r="J7" s="23" t="s">
        <v>32</v>
      </c>
      <c r="K7" s="23" t="s">
        <v>91</v>
      </c>
      <c r="L7" s="23" t="s">
        <v>595</v>
      </c>
      <c r="M7" s="23" t="s">
        <v>92</v>
      </c>
      <c r="N7" s="23" t="s">
        <v>44</v>
      </c>
      <c r="O7" s="23" t="s">
        <v>53</v>
      </c>
      <c r="P7" s="76"/>
      <c r="Q7" s="76"/>
    </row>
    <row r="8" spans="2:17" ht="15.75" customHeight="1" thickTop="1" x14ac:dyDescent="0.15">
      <c r="B8" s="108" t="s">
        <v>428</v>
      </c>
      <c r="C8" s="119"/>
      <c r="D8" s="16">
        <v>236</v>
      </c>
      <c r="E8" s="46">
        <v>31</v>
      </c>
      <c r="F8" s="28">
        <v>7</v>
      </c>
      <c r="G8" s="28">
        <v>14</v>
      </c>
      <c r="H8" s="28">
        <v>25</v>
      </c>
      <c r="I8" s="28">
        <v>39</v>
      </c>
      <c r="J8" s="28">
        <v>39</v>
      </c>
      <c r="K8" s="28">
        <v>24</v>
      </c>
      <c r="L8" s="28">
        <v>10</v>
      </c>
      <c r="M8" s="28">
        <v>32</v>
      </c>
      <c r="N8" s="28">
        <v>26</v>
      </c>
      <c r="O8" s="28">
        <v>68</v>
      </c>
    </row>
    <row r="9" spans="2:17" ht="15.75" customHeight="1" x14ac:dyDescent="0.15">
      <c r="B9" s="110"/>
      <c r="C9" s="120"/>
      <c r="D9" s="18">
        <v>100</v>
      </c>
      <c r="E9" s="68">
        <v>13.1</v>
      </c>
      <c r="F9" s="11">
        <v>3</v>
      </c>
      <c r="G9" s="11">
        <v>5.9</v>
      </c>
      <c r="H9" s="11">
        <v>10.6</v>
      </c>
      <c r="I9" s="11">
        <v>16.5</v>
      </c>
      <c r="J9" s="11">
        <v>16.5</v>
      </c>
      <c r="K9" s="11">
        <v>10.199999999999999</v>
      </c>
      <c r="L9" s="11">
        <v>4.2</v>
      </c>
      <c r="M9" s="11">
        <v>13.6</v>
      </c>
      <c r="N9" s="11">
        <v>11</v>
      </c>
      <c r="O9" s="11">
        <v>28.8</v>
      </c>
    </row>
    <row r="10" spans="2:17" ht="15.75" customHeight="1" x14ac:dyDescent="0.15">
      <c r="B10" s="117" t="s">
        <v>429</v>
      </c>
      <c r="C10" s="121" t="s">
        <v>501</v>
      </c>
      <c r="D10" s="17">
        <v>139</v>
      </c>
      <c r="E10" s="69">
        <v>20</v>
      </c>
      <c r="F10" s="10">
        <v>4</v>
      </c>
      <c r="G10" s="10">
        <v>10</v>
      </c>
      <c r="H10" s="10">
        <v>10</v>
      </c>
      <c r="I10" s="10">
        <v>24</v>
      </c>
      <c r="J10" s="10">
        <v>23</v>
      </c>
      <c r="K10" s="10">
        <v>12</v>
      </c>
      <c r="L10" s="10">
        <v>7</v>
      </c>
      <c r="M10" s="10">
        <v>19</v>
      </c>
      <c r="N10" s="10">
        <v>14</v>
      </c>
      <c r="O10" s="10">
        <v>41</v>
      </c>
    </row>
    <row r="11" spans="2:17" ht="15.75" customHeight="1" x14ac:dyDescent="0.15">
      <c r="B11" s="116"/>
      <c r="C11" s="114"/>
      <c r="D11" s="33">
        <v>100</v>
      </c>
      <c r="E11" s="49">
        <v>14.4</v>
      </c>
      <c r="F11" s="35">
        <v>2.9</v>
      </c>
      <c r="G11" s="35">
        <v>7.2</v>
      </c>
      <c r="H11" s="35">
        <v>7.2</v>
      </c>
      <c r="I11" s="35">
        <v>17.3</v>
      </c>
      <c r="J11" s="35">
        <v>16.5</v>
      </c>
      <c r="K11" s="35">
        <v>8.6</v>
      </c>
      <c r="L11" s="35">
        <v>5</v>
      </c>
      <c r="M11" s="35">
        <v>13.7</v>
      </c>
      <c r="N11" s="35">
        <v>10.1</v>
      </c>
      <c r="O11" s="35">
        <v>29.5</v>
      </c>
    </row>
    <row r="12" spans="2:17" ht="15.75" customHeight="1" x14ac:dyDescent="0.15">
      <c r="B12" s="116"/>
      <c r="C12" s="112" t="s">
        <v>3</v>
      </c>
      <c r="D12" s="16">
        <v>97</v>
      </c>
      <c r="E12" s="46">
        <v>11</v>
      </c>
      <c r="F12" s="28">
        <v>3</v>
      </c>
      <c r="G12" s="28">
        <v>4</v>
      </c>
      <c r="H12" s="28">
        <v>15</v>
      </c>
      <c r="I12" s="28">
        <v>15</v>
      </c>
      <c r="J12" s="28">
        <v>16</v>
      </c>
      <c r="K12" s="28">
        <v>12</v>
      </c>
      <c r="L12" s="28">
        <v>3</v>
      </c>
      <c r="M12" s="28">
        <v>13</v>
      </c>
      <c r="N12" s="28">
        <v>12</v>
      </c>
      <c r="O12" s="28">
        <v>27</v>
      </c>
    </row>
    <row r="13" spans="2:17" ht="15.75" customHeight="1" x14ac:dyDescent="0.15">
      <c r="B13" s="118"/>
      <c r="C13" s="113"/>
      <c r="D13" s="18">
        <v>100</v>
      </c>
      <c r="E13" s="68">
        <v>11.3</v>
      </c>
      <c r="F13" s="11">
        <v>3.1</v>
      </c>
      <c r="G13" s="11">
        <v>4.0999999999999996</v>
      </c>
      <c r="H13" s="11">
        <v>15.5</v>
      </c>
      <c r="I13" s="11">
        <v>15.5</v>
      </c>
      <c r="J13" s="11">
        <v>16.5</v>
      </c>
      <c r="K13" s="11">
        <v>12.4</v>
      </c>
      <c r="L13" s="11">
        <v>3.1</v>
      </c>
      <c r="M13" s="11">
        <v>13.4</v>
      </c>
      <c r="N13" s="11">
        <v>12.4</v>
      </c>
      <c r="O13" s="11">
        <v>27.8</v>
      </c>
    </row>
    <row r="14" spans="2:17" ht="15.75" customHeight="1" x14ac:dyDescent="0.15">
      <c r="B14" s="137" t="s">
        <v>468</v>
      </c>
      <c r="C14" s="140" t="s">
        <v>500</v>
      </c>
      <c r="D14" s="16">
        <v>94</v>
      </c>
      <c r="E14" s="46">
        <v>10</v>
      </c>
      <c r="F14" s="28">
        <v>2</v>
      </c>
      <c r="G14" s="28">
        <v>3</v>
      </c>
      <c r="H14" s="28">
        <v>16</v>
      </c>
      <c r="I14" s="28">
        <v>13</v>
      </c>
      <c r="J14" s="28">
        <v>16</v>
      </c>
      <c r="K14" s="28">
        <v>11</v>
      </c>
      <c r="L14" s="28">
        <v>3</v>
      </c>
      <c r="M14" s="28">
        <v>13</v>
      </c>
      <c r="N14" s="28">
        <v>11</v>
      </c>
      <c r="O14" s="28">
        <v>27</v>
      </c>
    </row>
    <row r="15" spans="2:17" ht="15.75" customHeight="1" x14ac:dyDescent="0.15">
      <c r="B15" s="138"/>
      <c r="C15" s="141"/>
      <c r="D15" s="33">
        <v>100</v>
      </c>
      <c r="E15" s="49">
        <v>10.6</v>
      </c>
      <c r="F15" s="35">
        <v>2.1</v>
      </c>
      <c r="G15" s="35">
        <v>3.2</v>
      </c>
      <c r="H15" s="35">
        <v>17</v>
      </c>
      <c r="I15" s="35">
        <v>13.8</v>
      </c>
      <c r="J15" s="35">
        <v>17</v>
      </c>
      <c r="K15" s="35">
        <v>11.7</v>
      </c>
      <c r="L15" s="35">
        <v>3.2</v>
      </c>
      <c r="M15" s="35">
        <v>13.8</v>
      </c>
      <c r="N15" s="35">
        <v>11.7</v>
      </c>
      <c r="O15" s="35">
        <v>28.7</v>
      </c>
    </row>
    <row r="16" spans="2:17" ht="15.75" customHeight="1" x14ac:dyDescent="0.15">
      <c r="B16" s="138"/>
      <c r="C16" s="140" t="s">
        <v>540</v>
      </c>
      <c r="D16" s="16">
        <v>139</v>
      </c>
      <c r="E16" s="46">
        <v>20</v>
      </c>
      <c r="F16" s="28">
        <v>4</v>
      </c>
      <c r="G16" s="28">
        <v>10</v>
      </c>
      <c r="H16" s="28">
        <v>8</v>
      </c>
      <c r="I16" s="28">
        <v>25</v>
      </c>
      <c r="J16" s="28">
        <v>23</v>
      </c>
      <c r="K16" s="28">
        <v>13</v>
      </c>
      <c r="L16" s="28">
        <v>7</v>
      </c>
      <c r="M16" s="28">
        <v>19</v>
      </c>
      <c r="N16" s="28">
        <v>15</v>
      </c>
      <c r="O16" s="28">
        <v>40</v>
      </c>
    </row>
    <row r="17" spans="2:15" ht="15.75" customHeight="1" x14ac:dyDescent="0.15">
      <c r="B17" s="139"/>
      <c r="C17" s="140"/>
      <c r="D17" s="71">
        <v>100</v>
      </c>
      <c r="E17" s="70">
        <v>14.4</v>
      </c>
      <c r="F17" s="36">
        <v>2.9</v>
      </c>
      <c r="G17" s="36">
        <v>7.2</v>
      </c>
      <c r="H17" s="36">
        <v>5.8</v>
      </c>
      <c r="I17" s="36">
        <v>18</v>
      </c>
      <c r="J17" s="36">
        <v>16.5</v>
      </c>
      <c r="K17" s="36">
        <v>9.4</v>
      </c>
      <c r="L17" s="36">
        <v>5</v>
      </c>
      <c r="M17" s="36">
        <v>13.7</v>
      </c>
      <c r="N17" s="36">
        <v>10.8</v>
      </c>
      <c r="O17" s="36">
        <v>28.8</v>
      </c>
    </row>
    <row r="18" spans="2:15" ht="15.75" customHeight="1" x14ac:dyDescent="0.15">
      <c r="B18" s="117" t="s">
        <v>469</v>
      </c>
      <c r="C18" s="121" t="s">
        <v>484</v>
      </c>
      <c r="D18" s="17">
        <v>0</v>
      </c>
      <c r="E18" s="69">
        <v>0</v>
      </c>
      <c r="F18" s="10">
        <v>0</v>
      </c>
      <c r="G18" s="10">
        <v>0</v>
      </c>
      <c r="H18" s="10">
        <v>0</v>
      </c>
      <c r="I18" s="10">
        <v>0</v>
      </c>
      <c r="J18" s="10">
        <v>0</v>
      </c>
      <c r="K18" s="10">
        <v>0</v>
      </c>
      <c r="L18" s="10">
        <v>0</v>
      </c>
      <c r="M18" s="10">
        <v>0</v>
      </c>
      <c r="N18" s="10">
        <v>0</v>
      </c>
      <c r="O18" s="10">
        <v>0</v>
      </c>
    </row>
    <row r="19" spans="2:15" ht="15.75" customHeight="1" x14ac:dyDescent="0.15">
      <c r="B19" s="116"/>
      <c r="C19" s="114"/>
      <c r="D19" s="33">
        <v>0</v>
      </c>
      <c r="E19" s="49">
        <v>0</v>
      </c>
      <c r="F19" s="35">
        <v>0</v>
      </c>
      <c r="G19" s="35">
        <v>0</v>
      </c>
      <c r="H19" s="35">
        <v>0</v>
      </c>
      <c r="I19" s="35">
        <v>0</v>
      </c>
      <c r="J19" s="35">
        <v>0</v>
      </c>
      <c r="K19" s="35">
        <v>0</v>
      </c>
      <c r="L19" s="35">
        <v>0</v>
      </c>
      <c r="M19" s="35">
        <v>0</v>
      </c>
      <c r="N19" s="35">
        <v>0</v>
      </c>
      <c r="O19" s="35">
        <v>0</v>
      </c>
    </row>
    <row r="20" spans="2:15" ht="15.75" customHeight="1" x14ac:dyDescent="0.15">
      <c r="B20" s="116"/>
      <c r="C20" s="112" t="s">
        <v>485</v>
      </c>
      <c r="D20" s="16">
        <v>0</v>
      </c>
      <c r="E20" s="46">
        <v>0</v>
      </c>
      <c r="F20" s="28">
        <v>0</v>
      </c>
      <c r="G20" s="28">
        <v>0</v>
      </c>
      <c r="H20" s="28">
        <v>0</v>
      </c>
      <c r="I20" s="28">
        <v>0</v>
      </c>
      <c r="J20" s="28">
        <v>0</v>
      </c>
      <c r="K20" s="28">
        <v>0</v>
      </c>
      <c r="L20" s="28">
        <v>0</v>
      </c>
      <c r="M20" s="28">
        <v>0</v>
      </c>
      <c r="N20" s="28">
        <v>0</v>
      </c>
      <c r="O20" s="28">
        <v>0</v>
      </c>
    </row>
    <row r="21" spans="2:15" ht="15.75" customHeight="1" x14ac:dyDescent="0.15">
      <c r="B21" s="116"/>
      <c r="C21" s="114"/>
      <c r="D21" s="33">
        <v>0</v>
      </c>
      <c r="E21" s="49">
        <v>0</v>
      </c>
      <c r="F21" s="35">
        <v>0</v>
      </c>
      <c r="G21" s="35">
        <v>0</v>
      </c>
      <c r="H21" s="35">
        <v>0</v>
      </c>
      <c r="I21" s="35">
        <v>0</v>
      </c>
      <c r="J21" s="35">
        <v>0</v>
      </c>
      <c r="K21" s="35">
        <v>0</v>
      </c>
      <c r="L21" s="35">
        <v>0</v>
      </c>
      <c r="M21" s="35">
        <v>0</v>
      </c>
      <c r="N21" s="35">
        <v>0</v>
      </c>
      <c r="O21" s="35">
        <v>0</v>
      </c>
    </row>
    <row r="22" spans="2:15" ht="15.75" customHeight="1" x14ac:dyDescent="0.15">
      <c r="B22" s="116"/>
      <c r="C22" s="112" t="s">
        <v>530</v>
      </c>
      <c r="D22" s="16">
        <v>0</v>
      </c>
      <c r="E22" s="46">
        <v>0</v>
      </c>
      <c r="F22" s="28">
        <v>0</v>
      </c>
      <c r="G22" s="28">
        <v>0</v>
      </c>
      <c r="H22" s="28">
        <v>0</v>
      </c>
      <c r="I22" s="28">
        <v>0</v>
      </c>
      <c r="J22" s="28">
        <v>0</v>
      </c>
      <c r="K22" s="28">
        <v>0</v>
      </c>
      <c r="L22" s="28">
        <v>0</v>
      </c>
      <c r="M22" s="28">
        <v>0</v>
      </c>
      <c r="N22" s="28">
        <v>0</v>
      </c>
      <c r="O22" s="28">
        <v>0</v>
      </c>
    </row>
    <row r="23" spans="2:15" ht="15.75" customHeight="1" x14ac:dyDescent="0.15">
      <c r="B23" s="116"/>
      <c r="C23" s="114"/>
      <c r="D23" s="33">
        <v>0</v>
      </c>
      <c r="E23" s="49">
        <v>0</v>
      </c>
      <c r="F23" s="35">
        <v>0</v>
      </c>
      <c r="G23" s="35">
        <v>0</v>
      </c>
      <c r="H23" s="35">
        <v>0</v>
      </c>
      <c r="I23" s="35">
        <v>0</v>
      </c>
      <c r="J23" s="35">
        <v>0</v>
      </c>
      <c r="K23" s="35">
        <v>0</v>
      </c>
      <c r="L23" s="35">
        <v>0</v>
      </c>
      <c r="M23" s="35">
        <v>0</v>
      </c>
      <c r="N23" s="35">
        <v>0</v>
      </c>
      <c r="O23" s="35">
        <v>0</v>
      </c>
    </row>
    <row r="24" spans="2:15" ht="15.75" customHeight="1" x14ac:dyDescent="0.15">
      <c r="B24" s="116"/>
      <c r="C24" s="112" t="s">
        <v>531</v>
      </c>
      <c r="D24" s="16">
        <v>1</v>
      </c>
      <c r="E24" s="46">
        <v>0</v>
      </c>
      <c r="F24" s="28">
        <v>0</v>
      </c>
      <c r="G24" s="28">
        <v>0</v>
      </c>
      <c r="H24" s="28">
        <v>0</v>
      </c>
      <c r="I24" s="28">
        <v>0</v>
      </c>
      <c r="J24" s="28">
        <v>0</v>
      </c>
      <c r="K24" s="28">
        <v>0</v>
      </c>
      <c r="L24" s="28">
        <v>0</v>
      </c>
      <c r="M24" s="28">
        <v>0</v>
      </c>
      <c r="N24" s="28">
        <v>0</v>
      </c>
      <c r="O24" s="28">
        <v>1</v>
      </c>
    </row>
    <row r="25" spans="2:15" ht="15.75" customHeight="1" x14ac:dyDescent="0.15">
      <c r="B25" s="116"/>
      <c r="C25" s="114"/>
      <c r="D25" s="33">
        <v>100</v>
      </c>
      <c r="E25" s="49">
        <v>0</v>
      </c>
      <c r="F25" s="35">
        <v>0</v>
      </c>
      <c r="G25" s="35">
        <v>0</v>
      </c>
      <c r="H25" s="35">
        <v>0</v>
      </c>
      <c r="I25" s="35">
        <v>0</v>
      </c>
      <c r="J25" s="35">
        <v>0</v>
      </c>
      <c r="K25" s="35">
        <v>0</v>
      </c>
      <c r="L25" s="35">
        <v>0</v>
      </c>
      <c r="M25" s="35">
        <v>0</v>
      </c>
      <c r="N25" s="35">
        <v>0</v>
      </c>
      <c r="O25" s="35">
        <v>100</v>
      </c>
    </row>
    <row r="26" spans="2:15" ht="15.75" customHeight="1" x14ac:dyDescent="0.15">
      <c r="B26" s="116"/>
      <c r="C26" s="112" t="s">
        <v>490</v>
      </c>
      <c r="D26" s="16">
        <v>5</v>
      </c>
      <c r="E26" s="46">
        <v>3</v>
      </c>
      <c r="F26" s="28">
        <v>0</v>
      </c>
      <c r="G26" s="28">
        <v>0</v>
      </c>
      <c r="H26" s="28">
        <v>0</v>
      </c>
      <c r="I26" s="28">
        <v>2</v>
      </c>
      <c r="J26" s="28">
        <v>1</v>
      </c>
      <c r="K26" s="28">
        <v>2</v>
      </c>
      <c r="L26" s="28">
        <v>0</v>
      </c>
      <c r="M26" s="28">
        <v>0</v>
      </c>
      <c r="N26" s="28">
        <v>0</v>
      </c>
      <c r="O26" s="28">
        <v>0</v>
      </c>
    </row>
    <row r="27" spans="2:15" ht="15.75" customHeight="1" x14ac:dyDescent="0.15">
      <c r="B27" s="116"/>
      <c r="C27" s="114"/>
      <c r="D27" s="33">
        <v>100</v>
      </c>
      <c r="E27" s="49">
        <v>60</v>
      </c>
      <c r="F27" s="35">
        <v>0</v>
      </c>
      <c r="G27" s="35">
        <v>0</v>
      </c>
      <c r="H27" s="35">
        <v>0</v>
      </c>
      <c r="I27" s="35">
        <v>40</v>
      </c>
      <c r="J27" s="35">
        <v>20</v>
      </c>
      <c r="K27" s="35">
        <v>40</v>
      </c>
      <c r="L27" s="35">
        <v>0</v>
      </c>
      <c r="M27" s="35">
        <v>0</v>
      </c>
      <c r="N27" s="35">
        <v>0</v>
      </c>
      <c r="O27" s="35">
        <v>0</v>
      </c>
    </row>
    <row r="28" spans="2:15" ht="15.75" customHeight="1" x14ac:dyDescent="0.15">
      <c r="B28" s="116"/>
      <c r="C28" s="112" t="s">
        <v>532</v>
      </c>
      <c r="D28" s="16">
        <v>24</v>
      </c>
      <c r="E28" s="46">
        <v>5</v>
      </c>
      <c r="F28" s="28">
        <v>1</v>
      </c>
      <c r="G28" s="28">
        <v>2</v>
      </c>
      <c r="H28" s="28">
        <v>2</v>
      </c>
      <c r="I28" s="28">
        <v>4</v>
      </c>
      <c r="J28" s="28">
        <v>5</v>
      </c>
      <c r="K28" s="28">
        <v>2</v>
      </c>
      <c r="L28" s="28">
        <v>1</v>
      </c>
      <c r="M28" s="28">
        <v>2</v>
      </c>
      <c r="N28" s="28">
        <v>2</v>
      </c>
      <c r="O28" s="28">
        <v>5</v>
      </c>
    </row>
    <row r="29" spans="2:15" ht="15.75" customHeight="1" x14ac:dyDescent="0.15">
      <c r="B29" s="116"/>
      <c r="C29" s="114"/>
      <c r="D29" s="33">
        <v>100</v>
      </c>
      <c r="E29" s="49">
        <v>20.8</v>
      </c>
      <c r="F29" s="35">
        <v>4.2</v>
      </c>
      <c r="G29" s="35">
        <v>8.3000000000000007</v>
      </c>
      <c r="H29" s="35">
        <v>8.3000000000000007</v>
      </c>
      <c r="I29" s="35">
        <v>16.7</v>
      </c>
      <c r="J29" s="35">
        <v>20.8</v>
      </c>
      <c r="K29" s="35">
        <v>8.3000000000000007</v>
      </c>
      <c r="L29" s="35">
        <v>4.2</v>
      </c>
      <c r="M29" s="35">
        <v>8.3000000000000007</v>
      </c>
      <c r="N29" s="35">
        <v>8.3000000000000007</v>
      </c>
      <c r="O29" s="35">
        <v>20.8</v>
      </c>
    </row>
    <row r="30" spans="2:15" ht="15.75" customHeight="1" x14ac:dyDescent="0.15">
      <c r="B30" s="116"/>
      <c r="C30" s="112" t="s">
        <v>533</v>
      </c>
      <c r="D30" s="16">
        <v>90</v>
      </c>
      <c r="E30" s="46">
        <v>10</v>
      </c>
      <c r="F30" s="28">
        <v>3</v>
      </c>
      <c r="G30" s="28">
        <v>4</v>
      </c>
      <c r="H30" s="28">
        <v>8</v>
      </c>
      <c r="I30" s="28">
        <v>21</v>
      </c>
      <c r="J30" s="28">
        <v>11</v>
      </c>
      <c r="K30" s="28">
        <v>6</v>
      </c>
      <c r="L30" s="28">
        <v>2</v>
      </c>
      <c r="M30" s="28">
        <v>13</v>
      </c>
      <c r="N30" s="28">
        <v>9</v>
      </c>
      <c r="O30" s="28">
        <v>32</v>
      </c>
    </row>
    <row r="31" spans="2:15" ht="15.75" customHeight="1" x14ac:dyDescent="0.15">
      <c r="B31" s="116"/>
      <c r="C31" s="114"/>
      <c r="D31" s="33">
        <v>100</v>
      </c>
      <c r="E31" s="49">
        <v>11.1</v>
      </c>
      <c r="F31" s="35">
        <v>3.3</v>
      </c>
      <c r="G31" s="35">
        <v>4.4000000000000004</v>
      </c>
      <c r="H31" s="35">
        <v>8.9</v>
      </c>
      <c r="I31" s="35">
        <v>23.3</v>
      </c>
      <c r="J31" s="35">
        <v>12.2</v>
      </c>
      <c r="K31" s="35">
        <v>6.7</v>
      </c>
      <c r="L31" s="35">
        <v>2.2000000000000002</v>
      </c>
      <c r="M31" s="35">
        <v>14.4</v>
      </c>
      <c r="N31" s="35">
        <v>10</v>
      </c>
      <c r="O31" s="35">
        <v>35.6</v>
      </c>
    </row>
    <row r="32" spans="2:15" ht="15.75" customHeight="1" x14ac:dyDescent="0.15">
      <c r="B32" s="116"/>
      <c r="C32" s="112" t="s">
        <v>534</v>
      </c>
      <c r="D32" s="16">
        <v>115</v>
      </c>
      <c r="E32" s="46">
        <v>13</v>
      </c>
      <c r="F32" s="28">
        <v>3</v>
      </c>
      <c r="G32" s="28">
        <v>7</v>
      </c>
      <c r="H32" s="28">
        <v>14</v>
      </c>
      <c r="I32" s="28">
        <v>12</v>
      </c>
      <c r="J32" s="28">
        <v>22</v>
      </c>
      <c r="K32" s="28">
        <v>14</v>
      </c>
      <c r="L32" s="28">
        <v>7</v>
      </c>
      <c r="M32" s="28">
        <v>17</v>
      </c>
      <c r="N32" s="28">
        <v>15</v>
      </c>
      <c r="O32" s="28">
        <v>30</v>
      </c>
    </row>
    <row r="33" spans="2:15" ht="15.75" customHeight="1" x14ac:dyDescent="0.15">
      <c r="B33" s="116"/>
      <c r="C33" s="114"/>
      <c r="D33" s="33">
        <v>100</v>
      </c>
      <c r="E33" s="49">
        <v>11.3</v>
      </c>
      <c r="F33" s="35">
        <v>2.6</v>
      </c>
      <c r="G33" s="35">
        <v>6.1</v>
      </c>
      <c r="H33" s="35">
        <v>12.2</v>
      </c>
      <c r="I33" s="35">
        <v>10.4</v>
      </c>
      <c r="J33" s="35">
        <v>19.100000000000001</v>
      </c>
      <c r="K33" s="35">
        <v>12.2</v>
      </c>
      <c r="L33" s="35">
        <v>6.1</v>
      </c>
      <c r="M33" s="35">
        <v>14.8</v>
      </c>
      <c r="N33" s="35">
        <v>13</v>
      </c>
      <c r="O33" s="35">
        <v>26.1</v>
      </c>
    </row>
    <row r="34" spans="2:15" ht="15.75" customHeight="1" x14ac:dyDescent="0.15">
      <c r="B34" s="116"/>
      <c r="C34" s="112" t="s">
        <v>492</v>
      </c>
      <c r="D34" s="16">
        <v>1</v>
      </c>
      <c r="E34" s="46">
        <v>0</v>
      </c>
      <c r="F34" s="28">
        <v>0</v>
      </c>
      <c r="G34" s="28">
        <v>1</v>
      </c>
      <c r="H34" s="28">
        <v>1</v>
      </c>
      <c r="I34" s="28">
        <v>0</v>
      </c>
      <c r="J34" s="28">
        <v>0</v>
      </c>
      <c r="K34" s="28">
        <v>0</v>
      </c>
      <c r="L34" s="28">
        <v>0</v>
      </c>
      <c r="M34" s="28">
        <v>0</v>
      </c>
      <c r="N34" s="28">
        <v>0</v>
      </c>
      <c r="O34" s="28">
        <v>0</v>
      </c>
    </row>
    <row r="35" spans="2:15" ht="15.75" customHeight="1" x14ac:dyDescent="0.15">
      <c r="B35" s="118"/>
      <c r="C35" s="113"/>
      <c r="D35" s="18">
        <v>100</v>
      </c>
      <c r="E35" s="68">
        <v>0</v>
      </c>
      <c r="F35" s="11">
        <v>0</v>
      </c>
      <c r="G35" s="11">
        <v>100</v>
      </c>
      <c r="H35" s="11">
        <v>100</v>
      </c>
      <c r="I35" s="11">
        <v>0</v>
      </c>
      <c r="J35" s="11">
        <v>0</v>
      </c>
      <c r="K35" s="11">
        <v>0</v>
      </c>
      <c r="L35" s="11">
        <v>0</v>
      </c>
      <c r="M35" s="11">
        <v>0</v>
      </c>
      <c r="N35" s="11">
        <v>0</v>
      </c>
      <c r="O35" s="11">
        <v>0</v>
      </c>
    </row>
    <row r="36" spans="2:15" ht="15.75" customHeight="1" x14ac:dyDescent="0.15">
      <c r="B36" s="117" t="s">
        <v>478</v>
      </c>
      <c r="C36" s="121" t="s">
        <v>535</v>
      </c>
      <c r="D36" s="17">
        <v>28</v>
      </c>
      <c r="E36" s="69">
        <v>7</v>
      </c>
      <c r="F36" s="10">
        <v>1</v>
      </c>
      <c r="G36" s="10">
        <v>2</v>
      </c>
      <c r="H36" s="10">
        <v>1</v>
      </c>
      <c r="I36" s="10">
        <v>3</v>
      </c>
      <c r="J36" s="10">
        <v>4</v>
      </c>
      <c r="K36" s="10">
        <v>2</v>
      </c>
      <c r="L36" s="10">
        <v>2</v>
      </c>
      <c r="M36" s="10">
        <v>3</v>
      </c>
      <c r="N36" s="10">
        <v>1</v>
      </c>
      <c r="O36" s="10">
        <v>7</v>
      </c>
    </row>
    <row r="37" spans="2:15" ht="15.75" customHeight="1" x14ac:dyDescent="0.15">
      <c r="B37" s="116"/>
      <c r="C37" s="114"/>
      <c r="D37" s="33">
        <v>100</v>
      </c>
      <c r="E37" s="49">
        <v>25</v>
      </c>
      <c r="F37" s="35">
        <v>3.6</v>
      </c>
      <c r="G37" s="35">
        <v>7.1</v>
      </c>
      <c r="H37" s="35">
        <v>3.6</v>
      </c>
      <c r="I37" s="35">
        <v>10.7</v>
      </c>
      <c r="J37" s="35">
        <v>14.3</v>
      </c>
      <c r="K37" s="35">
        <v>7.1</v>
      </c>
      <c r="L37" s="35">
        <v>7.1</v>
      </c>
      <c r="M37" s="35">
        <v>10.7</v>
      </c>
      <c r="N37" s="35">
        <v>3.6</v>
      </c>
      <c r="O37" s="35">
        <v>25</v>
      </c>
    </row>
    <row r="38" spans="2:15" ht="15.75" customHeight="1" x14ac:dyDescent="0.15">
      <c r="B38" s="116"/>
      <c r="C38" s="112" t="s">
        <v>536</v>
      </c>
      <c r="D38" s="16">
        <v>33</v>
      </c>
      <c r="E38" s="46">
        <v>5</v>
      </c>
      <c r="F38" s="28">
        <v>2</v>
      </c>
      <c r="G38" s="28">
        <v>2</v>
      </c>
      <c r="H38" s="28">
        <v>6</v>
      </c>
      <c r="I38" s="28">
        <v>5</v>
      </c>
      <c r="J38" s="28">
        <v>5</v>
      </c>
      <c r="K38" s="28">
        <v>6</v>
      </c>
      <c r="L38" s="28">
        <v>2</v>
      </c>
      <c r="M38" s="28">
        <v>3</v>
      </c>
      <c r="N38" s="28">
        <v>3</v>
      </c>
      <c r="O38" s="28">
        <v>8</v>
      </c>
    </row>
    <row r="39" spans="2:15" ht="15.75" customHeight="1" x14ac:dyDescent="0.15">
      <c r="B39" s="116"/>
      <c r="C39" s="114"/>
      <c r="D39" s="33">
        <v>100</v>
      </c>
      <c r="E39" s="49">
        <v>15.2</v>
      </c>
      <c r="F39" s="35">
        <v>6.1</v>
      </c>
      <c r="G39" s="35">
        <v>6.1</v>
      </c>
      <c r="H39" s="35">
        <v>18.2</v>
      </c>
      <c r="I39" s="35">
        <v>15.2</v>
      </c>
      <c r="J39" s="35">
        <v>15.2</v>
      </c>
      <c r="K39" s="35">
        <v>18.2</v>
      </c>
      <c r="L39" s="35">
        <v>6.1</v>
      </c>
      <c r="M39" s="35">
        <v>9.1</v>
      </c>
      <c r="N39" s="35">
        <v>9.1</v>
      </c>
      <c r="O39" s="35">
        <v>24.2</v>
      </c>
    </row>
    <row r="40" spans="2:15" ht="15.75" customHeight="1" x14ac:dyDescent="0.15">
      <c r="B40" s="116"/>
      <c r="C40" s="112" t="s">
        <v>495</v>
      </c>
      <c r="D40" s="16">
        <v>57</v>
      </c>
      <c r="E40" s="46">
        <v>6</v>
      </c>
      <c r="F40" s="28">
        <v>0</v>
      </c>
      <c r="G40" s="28">
        <v>3</v>
      </c>
      <c r="H40" s="28">
        <v>6</v>
      </c>
      <c r="I40" s="28">
        <v>5</v>
      </c>
      <c r="J40" s="28">
        <v>12</v>
      </c>
      <c r="K40" s="28">
        <v>6</v>
      </c>
      <c r="L40" s="28">
        <v>1</v>
      </c>
      <c r="M40" s="28">
        <v>12</v>
      </c>
      <c r="N40" s="28">
        <v>6</v>
      </c>
      <c r="O40" s="28">
        <v>15</v>
      </c>
    </row>
    <row r="41" spans="2:15" ht="15.75" customHeight="1" x14ac:dyDescent="0.15">
      <c r="B41" s="116"/>
      <c r="C41" s="114"/>
      <c r="D41" s="33">
        <v>100</v>
      </c>
      <c r="E41" s="49">
        <v>10.5</v>
      </c>
      <c r="F41" s="35">
        <v>0</v>
      </c>
      <c r="G41" s="35">
        <v>5.3</v>
      </c>
      <c r="H41" s="35">
        <v>10.5</v>
      </c>
      <c r="I41" s="35">
        <v>8.8000000000000007</v>
      </c>
      <c r="J41" s="35">
        <v>21.1</v>
      </c>
      <c r="K41" s="35">
        <v>10.5</v>
      </c>
      <c r="L41" s="35">
        <v>1.8</v>
      </c>
      <c r="M41" s="35">
        <v>21.1</v>
      </c>
      <c r="N41" s="35">
        <v>10.5</v>
      </c>
      <c r="O41" s="35">
        <v>26.3</v>
      </c>
    </row>
    <row r="42" spans="2:15" ht="15.75" customHeight="1" x14ac:dyDescent="0.15">
      <c r="B42" s="116"/>
      <c r="C42" s="112" t="s">
        <v>537</v>
      </c>
      <c r="D42" s="16">
        <v>46</v>
      </c>
      <c r="E42" s="46">
        <v>8</v>
      </c>
      <c r="F42" s="28">
        <v>0</v>
      </c>
      <c r="G42" s="28">
        <v>3</v>
      </c>
      <c r="H42" s="28">
        <v>4</v>
      </c>
      <c r="I42" s="28">
        <v>8</v>
      </c>
      <c r="J42" s="28">
        <v>8</v>
      </c>
      <c r="K42" s="28">
        <v>4</v>
      </c>
      <c r="L42" s="28">
        <v>0</v>
      </c>
      <c r="M42" s="28">
        <v>6</v>
      </c>
      <c r="N42" s="28">
        <v>12</v>
      </c>
      <c r="O42" s="28">
        <v>9</v>
      </c>
    </row>
    <row r="43" spans="2:15" ht="15.75" customHeight="1" x14ac:dyDescent="0.15">
      <c r="B43" s="116"/>
      <c r="C43" s="112"/>
      <c r="D43" s="71">
        <v>100</v>
      </c>
      <c r="E43" s="70">
        <v>17.399999999999999</v>
      </c>
      <c r="F43" s="36">
        <v>0</v>
      </c>
      <c r="G43" s="36">
        <v>6.5</v>
      </c>
      <c r="H43" s="36">
        <v>8.6999999999999993</v>
      </c>
      <c r="I43" s="36">
        <v>17.399999999999999</v>
      </c>
      <c r="J43" s="36">
        <v>17.399999999999999</v>
      </c>
      <c r="K43" s="36">
        <v>8.6999999999999993</v>
      </c>
      <c r="L43" s="36">
        <v>0</v>
      </c>
      <c r="M43" s="36">
        <v>13</v>
      </c>
      <c r="N43" s="36">
        <v>26.1</v>
      </c>
      <c r="O43" s="36">
        <v>19.600000000000001</v>
      </c>
    </row>
    <row r="44" spans="2:15" ht="15.75" customHeight="1" x14ac:dyDescent="0.15">
      <c r="B44" s="116"/>
      <c r="C44" s="142" t="s">
        <v>538</v>
      </c>
      <c r="D44" s="72">
        <v>37</v>
      </c>
      <c r="E44" s="50">
        <v>3</v>
      </c>
      <c r="F44" s="38">
        <v>1</v>
      </c>
      <c r="G44" s="38">
        <v>1</v>
      </c>
      <c r="H44" s="38">
        <v>4</v>
      </c>
      <c r="I44" s="38">
        <v>10</v>
      </c>
      <c r="J44" s="38">
        <v>7</v>
      </c>
      <c r="K44" s="38">
        <v>3</v>
      </c>
      <c r="L44" s="38">
        <v>3</v>
      </c>
      <c r="M44" s="38">
        <v>6</v>
      </c>
      <c r="N44" s="38">
        <v>1</v>
      </c>
      <c r="O44" s="38">
        <v>14</v>
      </c>
    </row>
    <row r="45" spans="2:15" ht="15.75" customHeight="1" x14ac:dyDescent="0.15">
      <c r="B45" s="116"/>
      <c r="C45" s="114"/>
      <c r="D45" s="33">
        <v>100</v>
      </c>
      <c r="E45" s="49">
        <v>8.1</v>
      </c>
      <c r="F45" s="35">
        <v>2.7</v>
      </c>
      <c r="G45" s="35">
        <v>2.7</v>
      </c>
      <c r="H45" s="35">
        <v>10.8</v>
      </c>
      <c r="I45" s="35">
        <v>27</v>
      </c>
      <c r="J45" s="35">
        <v>18.899999999999999</v>
      </c>
      <c r="K45" s="35">
        <v>8.1</v>
      </c>
      <c r="L45" s="35">
        <v>8.1</v>
      </c>
      <c r="M45" s="35">
        <v>16.2</v>
      </c>
      <c r="N45" s="35">
        <v>2.7</v>
      </c>
      <c r="O45" s="35">
        <v>37.799999999999997</v>
      </c>
    </row>
    <row r="46" spans="2:15" ht="15.75" customHeight="1" x14ac:dyDescent="0.15">
      <c r="B46" s="116"/>
      <c r="C46" s="142" t="s">
        <v>539</v>
      </c>
      <c r="D46" s="72">
        <v>17</v>
      </c>
      <c r="E46" s="50">
        <v>1</v>
      </c>
      <c r="F46" s="38">
        <v>1</v>
      </c>
      <c r="G46" s="38">
        <v>1</v>
      </c>
      <c r="H46" s="38">
        <v>1</v>
      </c>
      <c r="I46" s="38">
        <v>2</v>
      </c>
      <c r="J46" s="38">
        <v>3</v>
      </c>
      <c r="K46" s="38">
        <v>1</v>
      </c>
      <c r="L46" s="38">
        <v>0</v>
      </c>
      <c r="M46" s="38">
        <v>0</v>
      </c>
      <c r="N46" s="38">
        <v>1</v>
      </c>
      <c r="O46" s="38">
        <v>9</v>
      </c>
    </row>
    <row r="47" spans="2:15" ht="15.75" customHeight="1" x14ac:dyDescent="0.15">
      <c r="B47" s="116"/>
      <c r="C47" s="114"/>
      <c r="D47" s="33">
        <v>100</v>
      </c>
      <c r="E47" s="49">
        <v>5.9</v>
      </c>
      <c r="F47" s="35">
        <v>5.9</v>
      </c>
      <c r="G47" s="35">
        <v>5.9</v>
      </c>
      <c r="H47" s="35">
        <v>5.9</v>
      </c>
      <c r="I47" s="35">
        <v>11.8</v>
      </c>
      <c r="J47" s="35">
        <v>17.600000000000001</v>
      </c>
      <c r="K47" s="35">
        <v>5.9</v>
      </c>
      <c r="L47" s="35">
        <v>0</v>
      </c>
      <c r="M47" s="35">
        <v>0</v>
      </c>
      <c r="N47" s="35">
        <v>5.9</v>
      </c>
      <c r="O47" s="35">
        <v>52.9</v>
      </c>
    </row>
    <row r="48" spans="2:15" ht="15.75" customHeight="1" x14ac:dyDescent="0.15">
      <c r="B48" s="116"/>
      <c r="C48" s="112" t="s">
        <v>24</v>
      </c>
      <c r="D48" s="16">
        <v>13</v>
      </c>
      <c r="E48" s="46">
        <v>1</v>
      </c>
      <c r="F48" s="28">
        <v>1</v>
      </c>
      <c r="G48" s="28">
        <v>1</v>
      </c>
      <c r="H48" s="28">
        <v>2</v>
      </c>
      <c r="I48" s="28">
        <v>3</v>
      </c>
      <c r="J48" s="28">
        <v>0</v>
      </c>
      <c r="K48" s="28">
        <v>0</v>
      </c>
      <c r="L48" s="28">
        <v>0</v>
      </c>
      <c r="M48" s="28">
        <v>2</v>
      </c>
      <c r="N48" s="28">
        <v>1</v>
      </c>
      <c r="O48" s="28">
        <v>6</v>
      </c>
    </row>
    <row r="49" spans="2:15" ht="15.75" customHeight="1" x14ac:dyDescent="0.15">
      <c r="B49" s="118"/>
      <c r="C49" s="113"/>
      <c r="D49" s="18">
        <v>100</v>
      </c>
      <c r="E49" s="68">
        <v>7.7</v>
      </c>
      <c r="F49" s="11">
        <v>7.7</v>
      </c>
      <c r="G49" s="11">
        <v>7.7</v>
      </c>
      <c r="H49" s="11">
        <v>15.4</v>
      </c>
      <c r="I49" s="11">
        <v>23.1</v>
      </c>
      <c r="J49" s="11">
        <v>0</v>
      </c>
      <c r="K49" s="11">
        <v>0</v>
      </c>
      <c r="L49" s="11">
        <v>0</v>
      </c>
      <c r="M49" s="11">
        <v>15.4</v>
      </c>
      <c r="N49" s="11">
        <v>7.7</v>
      </c>
      <c r="O49" s="11">
        <v>46.2</v>
      </c>
    </row>
  </sheetData>
  <mergeCells count="25">
    <mergeCell ref="B36:B49"/>
    <mergeCell ref="C36:C37"/>
    <mergeCell ref="C38:C39"/>
    <mergeCell ref="C40:C41"/>
    <mergeCell ref="C42:C43"/>
    <mergeCell ref="C44:C45"/>
    <mergeCell ref="C46:C47"/>
    <mergeCell ref="C48:C49"/>
    <mergeCell ref="B18:B35"/>
    <mergeCell ref="C18:C19"/>
    <mergeCell ref="C20:C21"/>
    <mergeCell ref="C22:C23"/>
    <mergeCell ref="C24:C25"/>
    <mergeCell ref="C26:C27"/>
    <mergeCell ref="C28:C29"/>
    <mergeCell ref="C30:C31"/>
    <mergeCell ref="C32:C33"/>
    <mergeCell ref="C34:C35"/>
    <mergeCell ref="B8:C9"/>
    <mergeCell ref="B10:B13"/>
    <mergeCell ref="C10:C11"/>
    <mergeCell ref="C12:C13"/>
    <mergeCell ref="B14:B17"/>
    <mergeCell ref="C14:C15"/>
    <mergeCell ref="C16:C17"/>
  </mergeCells>
  <phoneticPr fontId="2"/>
  <conditionalFormatting sqref="E9:O9">
    <cfRule type="top10" dxfId="1659" priority="701" rank="1"/>
  </conditionalFormatting>
  <conditionalFormatting sqref="E11:O11">
    <cfRule type="top10" dxfId="1658" priority="702" rank="1"/>
  </conditionalFormatting>
  <conditionalFormatting sqref="E13:O13">
    <cfRule type="top10" dxfId="1657" priority="703" rank="1"/>
  </conditionalFormatting>
  <conditionalFormatting sqref="E15:O15">
    <cfRule type="top10" dxfId="1656" priority="704" rank="1"/>
  </conditionalFormatting>
  <conditionalFormatting sqref="E17:O17">
    <cfRule type="top10" dxfId="1655" priority="705" rank="1"/>
  </conditionalFormatting>
  <conditionalFormatting sqref="E25:O25">
    <cfRule type="top10" dxfId="1654" priority="709" rank="1"/>
  </conditionalFormatting>
  <conditionalFormatting sqref="E27:O27">
    <cfRule type="top10" dxfId="1653" priority="710" rank="1"/>
  </conditionalFormatting>
  <conditionalFormatting sqref="E29:O29">
    <cfRule type="top10" dxfId="1652" priority="711" rank="1"/>
  </conditionalFormatting>
  <conditionalFormatting sqref="E31:O31">
    <cfRule type="top10" dxfId="1651" priority="712" rank="1"/>
  </conditionalFormatting>
  <conditionalFormatting sqref="E33:O33">
    <cfRule type="top10" dxfId="1650" priority="713" rank="1"/>
  </conditionalFormatting>
  <conditionalFormatting sqref="E35:O35">
    <cfRule type="top10" dxfId="1649" priority="714" rank="1"/>
  </conditionalFormatting>
  <conditionalFormatting sqref="E37:O37">
    <cfRule type="top10" dxfId="1648" priority="715" rank="1"/>
  </conditionalFormatting>
  <conditionalFormatting sqref="E39:O39">
    <cfRule type="top10" dxfId="1647" priority="716" rank="1"/>
  </conditionalFormatting>
  <conditionalFormatting sqref="E41:O41">
    <cfRule type="top10" dxfId="1646" priority="717" rank="1"/>
  </conditionalFormatting>
  <conditionalFormatting sqref="E43:O43">
    <cfRule type="top10" dxfId="1645" priority="718" rank="1"/>
  </conditionalFormatting>
  <conditionalFormatting sqref="E45:O45">
    <cfRule type="top10" dxfId="1644" priority="719" rank="1"/>
  </conditionalFormatting>
  <conditionalFormatting sqref="E47:O47">
    <cfRule type="top10" dxfId="1643" priority="720" rank="1"/>
  </conditionalFormatting>
  <conditionalFormatting sqref="E49:O49">
    <cfRule type="top10" dxfId="1642" priority="721" rank="1"/>
  </conditionalFormatting>
  <pageMargins left="0.7" right="0.7" top="0.75" bottom="0.75" header="0.3" footer="0.3"/>
  <pageSetup paperSize="9" scale="61"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8" ht="15.75" customHeight="1" x14ac:dyDescent="0.15">
      <c r="B2" s="1" t="s">
        <v>49</v>
      </c>
    </row>
    <row r="3" spans="2:8" ht="15.75" customHeight="1" x14ac:dyDescent="0.15">
      <c r="B3" s="1" t="s">
        <v>50</v>
      </c>
    </row>
    <row r="4" spans="2:8" ht="15.75" customHeight="1" x14ac:dyDescent="0.15">
      <c r="B4" s="3" t="s">
        <v>382</v>
      </c>
      <c r="C4" s="3"/>
      <c r="D4" s="3"/>
      <c r="E4" s="3"/>
      <c r="F4" s="3"/>
      <c r="G4" s="3"/>
      <c r="H4" s="3"/>
    </row>
    <row r="5" spans="2:8" ht="15.75" customHeight="1" x14ac:dyDescent="0.15">
      <c r="B5" s="3" t="s">
        <v>51</v>
      </c>
      <c r="C5" s="3"/>
      <c r="D5" s="3"/>
      <c r="E5" s="3"/>
      <c r="F5" s="3"/>
      <c r="G5" s="3"/>
      <c r="H5" s="3"/>
    </row>
    <row r="6" spans="2:8" ht="4.5" customHeight="1" x14ac:dyDescent="0.15">
      <c r="B6" s="12"/>
      <c r="C6" s="14"/>
      <c r="D6" s="15"/>
      <c r="E6" s="6"/>
      <c r="F6" s="13"/>
      <c r="G6" s="13"/>
      <c r="H6" s="3"/>
    </row>
    <row r="7" spans="2:8" s="2" customFormat="1" ht="118.5" customHeight="1" thickBot="1" x14ac:dyDescent="0.2">
      <c r="B7" s="9"/>
      <c r="C7" s="5" t="s">
        <v>48</v>
      </c>
      <c r="D7" s="19" t="s">
        <v>52</v>
      </c>
      <c r="E7" s="22" t="s">
        <v>38</v>
      </c>
      <c r="F7" s="23" t="s">
        <v>39</v>
      </c>
      <c r="G7" s="23" t="s">
        <v>53</v>
      </c>
      <c r="H7" s="4"/>
    </row>
    <row r="8" spans="2:8" ht="15.75" customHeight="1" thickTop="1" x14ac:dyDescent="0.15">
      <c r="B8" s="108" t="s">
        <v>54</v>
      </c>
      <c r="C8" s="109"/>
      <c r="D8" s="16">
        <v>745</v>
      </c>
      <c r="E8" s="7">
        <v>427</v>
      </c>
      <c r="F8" s="10">
        <v>274</v>
      </c>
      <c r="G8" s="10">
        <v>44</v>
      </c>
      <c r="H8" s="3"/>
    </row>
    <row r="9" spans="2:8" ht="15.75" customHeight="1" x14ac:dyDescent="0.15">
      <c r="B9" s="110"/>
      <c r="C9" s="111"/>
      <c r="D9" s="18">
        <v>100</v>
      </c>
      <c r="E9" s="8">
        <v>57.3</v>
      </c>
      <c r="F9" s="11">
        <v>36.799999999999997</v>
      </c>
      <c r="G9" s="11">
        <v>5.9</v>
      </c>
      <c r="H9" s="3"/>
    </row>
    <row r="10" spans="2:8" ht="15.75" customHeight="1" x14ac:dyDescent="0.15">
      <c r="B10" s="116" t="s">
        <v>46</v>
      </c>
      <c r="C10" s="115" t="s">
        <v>2</v>
      </c>
      <c r="D10" s="17">
        <v>245</v>
      </c>
      <c r="E10" s="7">
        <v>132</v>
      </c>
      <c r="F10" s="10">
        <v>98</v>
      </c>
      <c r="G10" s="10">
        <v>15</v>
      </c>
      <c r="H10" s="3"/>
    </row>
    <row r="11" spans="2:8" ht="15.75" customHeight="1" x14ac:dyDescent="0.15">
      <c r="B11" s="116"/>
      <c r="C11" s="114" t="s">
        <v>0</v>
      </c>
      <c r="D11" s="33">
        <v>100</v>
      </c>
      <c r="E11" s="34">
        <v>53.9</v>
      </c>
      <c r="F11" s="35">
        <v>40</v>
      </c>
      <c r="G11" s="35">
        <v>6.1</v>
      </c>
      <c r="H11" s="3"/>
    </row>
    <row r="12" spans="2:8" ht="15.75" customHeight="1" x14ac:dyDescent="0.15">
      <c r="B12" s="116"/>
      <c r="C12" s="112" t="s">
        <v>3</v>
      </c>
      <c r="D12" s="16">
        <v>491</v>
      </c>
      <c r="E12" s="27">
        <v>290</v>
      </c>
      <c r="F12" s="28">
        <v>174</v>
      </c>
      <c r="G12" s="28">
        <v>27</v>
      </c>
      <c r="H12" s="3"/>
    </row>
    <row r="13" spans="2:8" ht="15.75" customHeight="1" x14ac:dyDescent="0.15">
      <c r="B13" s="116"/>
      <c r="C13" s="113" t="s">
        <v>0</v>
      </c>
      <c r="D13" s="18">
        <v>100</v>
      </c>
      <c r="E13" s="8">
        <v>59.1</v>
      </c>
      <c r="F13" s="11">
        <v>35.4</v>
      </c>
      <c r="G13" s="11">
        <v>5.5</v>
      </c>
      <c r="H13" s="3"/>
    </row>
    <row r="14" spans="2:8" ht="15.75" customHeight="1" x14ac:dyDescent="0.15">
      <c r="B14" s="117" t="s">
        <v>47</v>
      </c>
      <c r="C14" s="112" t="s">
        <v>5</v>
      </c>
      <c r="D14" s="17">
        <v>59</v>
      </c>
      <c r="E14" s="7">
        <v>20</v>
      </c>
      <c r="F14" s="10">
        <v>38</v>
      </c>
      <c r="G14" s="10">
        <v>1</v>
      </c>
      <c r="H14" s="3"/>
    </row>
    <row r="15" spans="2:8" ht="15.75" customHeight="1" x14ac:dyDescent="0.15">
      <c r="B15" s="116"/>
      <c r="C15" s="114" t="s">
        <v>0</v>
      </c>
      <c r="D15" s="33">
        <v>100</v>
      </c>
      <c r="E15" s="34">
        <v>33.9</v>
      </c>
      <c r="F15" s="35">
        <v>64.400000000000006</v>
      </c>
      <c r="G15" s="35">
        <v>1.7</v>
      </c>
      <c r="H15" s="3"/>
    </row>
    <row r="16" spans="2:8" ht="15.75" customHeight="1" x14ac:dyDescent="0.15">
      <c r="B16" s="116"/>
      <c r="C16" s="112" t="s">
        <v>6</v>
      </c>
      <c r="D16" s="16">
        <v>70</v>
      </c>
      <c r="E16" s="27">
        <v>35</v>
      </c>
      <c r="F16" s="28">
        <v>31</v>
      </c>
      <c r="G16" s="28">
        <v>4</v>
      </c>
      <c r="H16" s="3"/>
    </row>
    <row r="17" spans="2:8" ht="15.75" customHeight="1" x14ac:dyDescent="0.15">
      <c r="B17" s="116"/>
      <c r="C17" s="114" t="s">
        <v>0</v>
      </c>
      <c r="D17" s="33">
        <v>100</v>
      </c>
      <c r="E17" s="34">
        <v>50</v>
      </c>
      <c r="F17" s="35">
        <v>44.3</v>
      </c>
      <c r="G17" s="35">
        <v>5.7</v>
      </c>
      <c r="H17" s="3"/>
    </row>
    <row r="18" spans="2:8" ht="15.75" customHeight="1" x14ac:dyDescent="0.15">
      <c r="B18" s="116"/>
      <c r="C18" s="112" t="s">
        <v>7</v>
      </c>
      <c r="D18" s="16">
        <v>123</v>
      </c>
      <c r="E18" s="27">
        <v>71</v>
      </c>
      <c r="F18" s="28">
        <v>44</v>
      </c>
      <c r="G18" s="28">
        <v>8</v>
      </c>
      <c r="H18" s="3"/>
    </row>
    <row r="19" spans="2:8" ht="15.75" customHeight="1" x14ac:dyDescent="0.15">
      <c r="B19" s="116"/>
      <c r="C19" s="114" t="s">
        <v>0</v>
      </c>
      <c r="D19" s="33">
        <v>100</v>
      </c>
      <c r="E19" s="34">
        <v>57.7</v>
      </c>
      <c r="F19" s="35">
        <v>35.799999999999997</v>
      </c>
      <c r="G19" s="35">
        <v>6.5</v>
      </c>
      <c r="H19" s="3"/>
    </row>
    <row r="20" spans="2:8" ht="15.75" customHeight="1" x14ac:dyDescent="0.15">
      <c r="B20" s="116"/>
      <c r="C20" s="112" t="s">
        <v>8</v>
      </c>
      <c r="D20" s="16">
        <v>195</v>
      </c>
      <c r="E20" s="27">
        <v>116</v>
      </c>
      <c r="F20" s="28">
        <v>66</v>
      </c>
      <c r="G20" s="28">
        <v>13</v>
      </c>
      <c r="H20" s="3"/>
    </row>
    <row r="21" spans="2:8" ht="15.75" customHeight="1" x14ac:dyDescent="0.15">
      <c r="B21" s="116"/>
      <c r="C21" s="114" t="s">
        <v>0</v>
      </c>
      <c r="D21" s="33">
        <v>100</v>
      </c>
      <c r="E21" s="34">
        <v>59.5</v>
      </c>
      <c r="F21" s="35">
        <v>33.799999999999997</v>
      </c>
      <c r="G21" s="35">
        <v>6.7</v>
      </c>
      <c r="H21" s="3"/>
    </row>
    <row r="22" spans="2:8" ht="15.75" customHeight="1" x14ac:dyDescent="0.15">
      <c r="B22" s="116"/>
      <c r="C22" s="112" t="s">
        <v>9</v>
      </c>
      <c r="D22" s="16">
        <v>287</v>
      </c>
      <c r="E22" s="27">
        <v>179</v>
      </c>
      <c r="F22" s="28">
        <v>93</v>
      </c>
      <c r="G22" s="28">
        <v>15</v>
      </c>
      <c r="H22" s="3"/>
    </row>
    <row r="23" spans="2:8" ht="15.75" customHeight="1" x14ac:dyDescent="0.15">
      <c r="B23" s="118"/>
      <c r="C23" s="113" t="s">
        <v>0</v>
      </c>
      <c r="D23" s="18">
        <v>100</v>
      </c>
      <c r="E23" s="8">
        <v>62.4</v>
      </c>
      <c r="F23" s="11">
        <v>32.4</v>
      </c>
      <c r="G23" s="11">
        <v>5.2</v>
      </c>
      <c r="H23" s="3"/>
    </row>
    <row r="24" spans="2:8" ht="15.75" customHeight="1" x14ac:dyDescent="0.15">
      <c r="B24" s="3"/>
      <c r="C24" s="3"/>
      <c r="D24" s="3"/>
      <c r="E24" s="3"/>
      <c r="F24" s="3"/>
      <c r="G24" s="3"/>
      <c r="H24" s="3"/>
    </row>
    <row r="25" spans="2:8" ht="15.75" customHeight="1" x14ac:dyDescent="0.15">
      <c r="B25" s="3"/>
      <c r="C25" s="3"/>
      <c r="D25" s="3"/>
      <c r="E25" s="3"/>
      <c r="F25" s="3"/>
      <c r="G25" s="3"/>
      <c r="H25" s="3"/>
    </row>
    <row r="26" spans="2:8" ht="15.75" customHeight="1" x14ac:dyDescent="0.15">
      <c r="B26" s="3"/>
      <c r="C26" s="3"/>
      <c r="D26" s="3"/>
      <c r="E26" s="3"/>
      <c r="F26" s="3"/>
      <c r="G26" s="3"/>
      <c r="H26" s="3"/>
    </row>
    <row r="27" spans="2:8" ht="15.75" customHeight="1" x14ac:dyDescent="0.15">
      <c r="B27" s="3"/>
      <c r="C27" s="3"/>
      <c r="D27" s="3"/>
      <c r="E27" s="3"/>
      <c r="F27" s="3"/>
      <c r="G27" s="3"/>
      <c r="H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G9">
    <cfRule type="top10" dxfId="2404" priority="2230" rank="1"/>
  </conditionalFormatting>
  <conditionalFormatting sqref="E11:G11">
    <cfRule type="top10" dxfId="2403" priority="2231" rank="1"/>
  </conditionalFormatting>
  <conditionalFormatting sqref="E13:G13">
    <cfRule type="top10" dxfId="2402" priority="2232" rank="1"/>
  </conditionalFormatting>
  <conditionalFormatting sqref="E15:G15">
    <cfRule type="top10" dxfId="2401" priority="2233" rank="1"/>
  </conditionalFormatting>
  <conditionalFormatting sqref="E17:G17">
    <cfRule type="top10" dxfId="2400" priority="2234" rank="1"/>
  </conditionalFormatting>
  <conditionalFormatting sqref="E19:G19">
    <cfRule type="top10" dxfId="2399" priority="2235" rank="1"/>
  </conditionalFormatting>
  <conditionalFormatting sqref="E21:G21">
    <cfRule type="top10" dxfId="2398" priority="2236" rank="1"/>
  </conditionalFormatting>
  <conditionalFormatting sqref="E23:G23">
    <cfRule type="top10" dxfId="2397" priority="2237" rank="1"/>
  </conditionalFormatting>
  <pageMargins left="0.7" right="0.7" top="0.75" bottom="0.75" header="0.3" footer="0.3"/>
  <pageSetup paperSize="9" orientation="landscape" r:id="rId1"/>
  <headerFoot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1048567"/>
  <sheetViews>
    <sheetView showGridLines="0" zoomScaleNormal="100" workbookViewId="0"/>
  </sheetViews>
  <sheetFormatPr defaultColWidth="8.625" defaultRowHeight="15.75" customHeight="1" x14ac:dyDescent="0.15"/>
  <cols>
    <col min="1" max="2" width="5.625" style="1" customWidth="1"/>
    <col min="3" max="3" width="20.625" style="1" customWidth="1"/>
    <col min="4" max="16384" width="8.625" style="1"/>
  </cols>
  <sheetData>
    <row r="2" spans="2:16" ht="15.75" customHeight="1" x14ac:dyDescent="0.15">
      <c r="B2" s="1" t="s">
        <v>546</v>
      </c>
    </row>
    <row r="3" spans="2:16" ht="15.75" customHeight="1" x14ac:dyDescent="0.15">
      <c r="B3" s="1" t="s">
        <v>547</v>
      </c>
    </row>
    <row r="4" spans="2:16" ht="15.75" customHeight="1" x14ac:dyDescent="0.15">
      <c r="B4" s="1" t="s">
        <v>563</v>
      </c>
    </row>
    <row r="5" spans="2:16" ht="15.75" customHeight="1" x14ac:dyDescent="0.15">
      <c r="B5" s="1" t="s">
        <v>549</v>
      </c>
    </row>
    <row r="6" spans="2:16" ht="4.5" customHeight="1" x14ac:dyDescent="0.15">
      <c r="B6" s="12"/>
      <c r="C6" s="14"/>
      <c r="D6" s="15"/>
      <c r="E6" s="6"/>
      <c r="F6" s="13"/>
      <c r="G6" s="13"/>
      <c r="H6" s="13"/>
      <c r="I6" s="13"/>
      <c r="J6" s="13"/>
      <c r="K6" s="13"/>
      <c r="L6" s="13"/>
      <c r="M6" s="13"/>
      <c r="N6" s="13"/>
    </row>
    <row r="7" spans="2:16" s="2" customFormat="1" ht="118.5" customHeight="1" thickBot="1" x14ac:dyDescent="0.2">
      <c r="B7" s="9"/>
      <c r="C7" s="5" t="s">
        <v>427</v>
      </c>
      <c r="D7" s="19" t="s">
        <v>52</v>
      </c>
      <c r="E7" s="22" t="s">
        <v>80</v>
      </c>
      <c r="F7" s="23" t="s">
        <v>596</v>
      </c>
      <c r="G7" s="23" t="s">
        <v>82</v>
      </c>
      <c r="H7" s="23" t="s">
        <v>609</v>
      </c>
      <c r="I7" s="23" t="s">
        <v>83</v>
      </c>
      <c r="J7" s="23" t="s">
        <v>84</v>
      </c>
      <c r="K7" s="23" t="s">
        <v>610</v>
      </c>
      <c r="L7" s="23" t="s">
        <v>611</v>
      </c>
      <c r="M7" s="23" t="s">
        <v>86</v>
      </c>
      <c r="N7" s="23" t="s">
        <v>53</v>
      </c>
      <c r="O7" s="76"/>
      <c r="P7" s="76"/>
    </row>
    <row r="8" spans="2:16" ht="15.75" customHeight="1" thickTop="1" x14ac:dyDescent="0.15">
      <c r="B8" s="108" t="s">
        <v>428</v>
      </c>
      <c r="C8" s="119"/>
      <c r="D8" s="16">
        <v>2216</v>
      </c>
      <c r="E8" s="46">
        <v>307</v>
      </c>
      <c r="F8" s="28">
        <v>663</v>
      </c>
      <c r="G8" s="28">
        <v>710</v>
      </c>
      <c r="H8" s="28">
        <v>269</v>
      </c>
      <c r="I8" s="28">
        <v>745</v>
      </c>
      <c r="J8" s="28">
        <v>113</v>
      </c>
      <c r="K8" s="28">
        <v>663</v>
      </c>
      <c r="L8" s="28">
        <v>216</v>
      </c>
      <c r="M8" s="28">
        <v>333</v>
      </c>
      <c r="N8" s="28">
        <v>373</v>
      </c>
    </row>
    <row r="9" spans="2:16" ht="15.75" customHeight="1" x14ac:dyDescent="0.15">
      <c r="B9" s="110"/>
      <c r="C9" s="120"/>
      <c r="D9" s="18">
        <v>100</v>
      </c>
      <c r="E9" s="68">
        <v>13.9</v>
      </c>
      <c r="F9" s="11">
        <v>29.9</v>
      </c>
      <c r="G9" s="11">
        <v>32</v>
      </c>
      <c r="H9" s="11">
        <v>12.1</v>
      </c>
      <c r="I9" s="11">
        <v>33.6</v>
      </c>
      <c r="J9" s="11">
        <v>5.0999999999999996</v>
      </c>
      <c r="K9" s="11">
        <v>29.9</v>
      </c>
      <c r="L9" s="11">
        <v>9.6999999999999993</v>
      </c>
      <c r="M9" s="11">
        <v>15</v>
      </c>
      <c r="N9" s="11">
        <v>16.8</v>
      </c>
    </row>
    <row r="10" spans="2:16" ht="15.75" customHeight="1" x14ac:dyDescent="0.15">
      <c r="B10" s="117" t="s">
        <v>429</v>
      </c>
      <c r="C10" s="121" t="s">
        <v>501</v>
      </c>
      <c r="D10" s="17">
        <v>1363</v>
      </c>
      <c r="E10" s="69">
        <v>189</v>
      </c>
      <c r="F10" s="10">
        <v>428</v>
      </c>
      <c r="G10" s="10">
        <v>468</v>
      </c>
      <c r="H10" s="10">
        <v>191</v>
      </c>
      <c r="I10" s="10">
        <v>501</v>
      </c>
      <c r="J10" s="10">
        <v>65</v>
      </c>
      <c r="K10" s="10">
        <v>455</v>
      </c>
      <c r="L10" s="10">
        <v>159</v>
      </c>
      <c r="M10" s="10">
        <v>172</v>
      </c>
      <c r="N10" s="10">
        <v>214</v>
      </c>
    </row>
    <row r="11" spans="2:16" ht="15.75" customHeight="1" x14ac:dyDescent="0.15">
      <c r="B11" s="116"/>
      <c r="C11" s="114"/>
      <c r="D11" s="33">
        <v>100</v>
      </c>
      <c r="E11" s="49">
        <v>13.9</v>
      </c>
      <c r="F11" s="35">
        <v>31.4</v>
      </c>
      <c r="G11" s="35">
        <v>34.299999999999997</v>
      </c>
      <c r="H11" s="35">
        <v>14</v>
      </c>
      <c r="I11" s="35">
        <v>36.799999999999997</v>
      </c>
      <c r="J11" s="35">
        <v>4.8</v>
      </c>
      <c r="K11" s="35">
        <v>33.4</v>
      </c>
      <c r="L11" s="35">
        <v>11.7</v>
      </c>
      <c r="M11" s="35">
        <v>12.6</v>
      </c>
      <c r="N11" s="35">
        <v>15.7</v>
      </c>
    </row>
    <row r="12" spans="2:16" ht="15.75" customHeight="1" x14ac:dyDescent="0.15">
      <c r="B12" s="116"/>
      <c r="C12" s="112" t="s">
        <v>3</v>
      </c>
      <c r="D12" s="16">
        <v>852</v>
      </c>
      <c r="E12" s="46">
        <v>118</v>
      </c>
      <c r="F12" s="28">
        <v>235</v>
      </c>
      <c r="G12" s="28">
        <v>242</v>
      </c>
      <c r="H12" s="28">
        <v>78</v>
      </c>
      <c r="I12" s="28">
        <v>244</v>
      </c>
      <c r="J12" s="28">
        <v>48</v>
      </c>
      <c r="K12" s="28">
        <v>208</v>
      </c>
      <c r="L12" s="28">
        <v>57</v>
      </c>
      <c r="M12" s="28">
        <v>160</v>
      </c>
      <c r="N12" s="28">
        <v>159</v>
      </c>
    </row>
    <row r="13" spans="2:16" ht="15.75" customHeight="1" x14ac:dyDescent="0.15">
      <c r="B13" s="118"/>
      <c r="C13" s="113"/>
      <c r="D13" s="18">
        <v>100</v>
      </c>
      <c r="E13" s="68">
        <v>13.8</v>
      </c>
      <c r="F13" s="11">
        <v>27.6</v>
      </c>
      <c r="G13" s="11">
        <v>28.4</v>
      </c>
      <c r="H13" s="11">
        <v>9.1999999999999993</v>
      </c>
      <c r="I13" s="11">
        <v>28.6</v>
      </c>
      <c r="J13" s="11">
        <v>5.6</v>
      </c>
      <c r="K13" s="11">
        <v>24.4</v>
      </c>
      <c r="L13" s="11">
        <v>6.7</v>
      </c>
      <c r="M13" s="11">
        <v>18.8</v>
      </c>
      <c r="N13" s="11">
        <v>18.7</v>
      </c>
    </row>
    <row r="14" spans="2:16" ht="15.75" customHeight="1" x14ac:dyDescent="0.15">
      <c r="B14" s="137" t="s">
        <v>468</v>
      </c>
      <c r="C14" s="140" t="s">
        <v>501</v>
      </c>
      <c r="D14" s="16">
        <v>853</v>
      </c>
      <c r="E14" s="46">
        <v>114</v>
      </c>
      <c r="F14" s="28">
        <v>226</v>
      </c>
      <c r="G14" s="28">
        <v>244</v>
      </c>
      <c r="H14" s="28">
        <v>77</v>
      </c>
      <c r="I14" s="28">
        <v>242</v>
      </c>
      <c r="J14" s="28">
        <v>49</v>
      </c>
      <c r="K14" s="28">
        <v>207</v>
      </c>
      <c r="L14" s="28">
        <v>55</v>
      </c>
      <c r="M14" s="28">
        <v>167</v>
      </c>
      <c r="N14" s="28">
        <v>163</v>
      </c>
    </row>
    <row r="15" spans="2:16" ht="15.75" customHeight="1" x14ac:dyDescent="0.15">
      <c r="B15" s="138"/>
      <c r="C15" s="141"/>
      <c r="D15" s="33">
        <v>100</v>
      </c>
      <c r="E15" s="49">
        <v>13.4</v>
      </c>
      <c r="F15" s="35">
        <v>26.5</v>
      </c>
      <c r="G15" s="35">
        <v>28.6</v>
      </c>
      <c r="H15" s="35">
        <v>9</v>
      </c>
      <c r="I15" s="35">
        <v>28.4</v>
      </c>
      <c r="J15" s="35">
        <v>5.7</v>
      </c>
      <c r="K15" s="35">
        <v>24.3</v>
      </c>
      <c r="L15" s="35">
        <v>6.4</v>
      </c>
      <c r="M15" s="35">
        <v>19.600000000000001</v>
      </c>
      <c r="N15" s="35">
        <v>19.100000000000001</v>
      </c>
    </row>
    <row r="16" spans="2:16" ht="15.75" customHeight="1" x14ac:dyDescent="0.15">
      <c r="B16" s="138"/>
      <c r="C16" s="140" t="s">
        <v>483</v>
      </c>
      <c r="D16" s="16">
        <v>1347</v>
      </c>
      <c r="E16" s="46">
        <v>192</v>
      </c>
      <c r="F16" s="28">
        <v>432</v>
      </c>
      <c r="G16" s="28">
        <v>460</v>
      </c>
      <c r="H16" s="28">
        <v>191</v>
      </c>
      <c r="I16" s="28">
        <v>496</v>
      </c>
      <c r="J16" s="28">
        <v>63</v>
      </c>
      <c r="K16" s="28">
        <v>450</v>
      </c>
      <c r="L16" s="28">
        <v>160</v>
      </c>
      <c r="M16" s="28">
        <v>165</v>
      </c>
      <c r="N16" s="28">
        <v>206</v>
      </c>
    </row>
    <row r="17" spans="2:14" ht="15.75" customHeight="1" x14ac:dyDescent="0.15">
      <c r="B17" s="139"/>
      <c r="C17" s="140"/>
      <c r="D17" s="71">
        <v>100</v>
      </c>
      <c r="E17" s="70">
        <v>14.3</v>
      </c>
      <c r="F17" s="36">
        <v>32.1</v>
      </c>
      <c r="G17" s="36">
        <v>34.1</v>
      </c>
      <c r="H17" s="36">
        <v>14.2</v>
      </c>
      <c r="I17" s="36">
        <v>36.799999999999997</v>
      </c>
      <c r="J17" s="36">
        <v>4.7</v>
      </c>
      <c r="K17" s="36">
        <v>33.4</v>
      </c>
      <c r="L17" s="36">
        <v>11.9</v>
      </c>
      <c r="M17" s="36">
        <v>12.2</v>
      </c>
      <c r="N17" s="36">
        <v>15.3</v>
      </c>
    </row>
    <row r="18" spans="2:14" ht="15.75" customHeight="1" x14ac:dyDescent="0.15">
      <c r="B18" s="117" t="s">
        <v>469</v>
      </c>
      <c r="C18" s="121" t="s">
        <v>517</v>
      </c>
      <c r="D18" s="17">
        <v>1</v>
      </c>
      <c r="E18" s="69">
        <v>0</v>
      </c>
      <c r="F18" s="10">
        <v>0</v>
      </c>
      <c r="G18" s="10">
        <v>0</v>
      </c>
      <c r="H18" s="10">
        <v>0</v>
      </c>
      <c r="I18" s="10">
        <v>0</v>
      </c>
      <c r="J18" s="10">
        <v>0</v>
      </c>
      <c r="K18" s="10">
        <v>0</v>
      </c>
      <c r="L18" s="10">
        <v>0</v>
      </c>
      <c r="M18" s="10">
        <v>1</v>
      </c>
      <c r="N18" s="10">
        <v>0</v>
      </c>
    </row>
    <row r="19" spans="2:14" ht="15.75" customHeight="1" x14ac:dyDescent="0.15">
      <c r="B19" s="116"/>
      <c r="C19" s="114"/>
      <c r="D19" s="33">
        <v>100</v>
      </c>
      <c r="E19" s="49">
        <v>0</v>
      </c>
      <c r="F19" s="35">
        <v>0</v>
      </c>
      <c r="G19" s="35">
        <v>0</v>
      </c>
      <c r="H19" s="35">
        <v>0</v>
      </c>
      <c r="I19" s="35">
        <v>0</v>
      </c>
      <c r="J19" s="35">
        <v>0</v>
      </c>
      <c r="K19" s="35">
        <v>0</v>
      </c>
      <c r="L19" s="35">
        <v>0</v>
      </c>
      <c r="M19" s="35">
        <v>100</v>
      </c>
      <c r="N19" s="35">
        <v>0</v>
      </c>
    </row>
    <row r="20" spans="2:14" ht="15.75" customHeight="1" x14ac:dyDescent="0.15">
      <c r="B20" s="116"/>
      <c r="C20" s="112" t="s">
        <v>518</v>
      </c>
      <c r="D20" s="16">
        <v>0</v>
      </c>
      <c r="E20" s="46">
        <v>0</v>
      </c>
      <c r="F20" s="28">
        <v>0</v>
      </c>
      <c r="G20" s="28">
        <v>0</v>
      </c>
      <c r="H20" s="28">
        <v>0</v>
      </c>
      <c r="I20" s="28">
        <v>0</v>
      </c>
      <c r="J20" s="28">
        <v>0</v>
      </c>
      <c r="K20" s="28">
        <v>0</v>
      </c>
      <c r="L20" s="28">
        <v>0</v>
      </c>
      <c r="M20" s="28">
        <v>0</v>
      </c>
      <c r="N20" s="28">
        <v>0</v>
      </c>
    </row>
    <row r="21" spans="2:14" ht="15.75" customHeight="1" x14ac:dyDescent="0.15">
      <c r="B21" s="116"/>
      <c r="C21" s="114"/>
      <c r="D21" s="33">
        <v>0</v>
      </c>
      <c r="E21" s="49">
        <v>0</v>
      </c>
      <c r="F21" s="35">
        <v>0</v>
      </c>
      <c r="G21" s="35">
        <v>0</v>
      </c>
      <c r="H21" s="35">
        <v>0</v>
      </c>
      <c r="I21" s="35">
        <v>0</v>
      </c>
      <c r="J21" s="35">
        <v>0</v>
      </c>
      <c r="K21" s="35">
        <v>0</v>
      </c>
      <c r="L21" s="35">
        <v>0</v>
      </c>
      <c r="M21" s="35">
        <v>0</v>
      </c>
      <c r="N21" s="35">
        <v>0</v>
      </c>
    </row>
    <row r="22" spans="2:14" ht="15.75" customHeight="1" x14ac:dyDescent="0.15">
      <c r="B22" s="116"/>
      <c r="C22" s="112" t="s">
        <v>488</v>
      </c>
      <c r="D22" s="16">
        <v>0</v>
      </c>
      <c r="E22" s="46">
        <v>0</v>
      </c>
      <c r="F22" s="28">
        <v>0</v>
      </c>
      <c r="G22" s="28">
        <v>0</v>
      </c>
      <c r="H22" s="28">
        <v>0</v>
      </c>
      <c r="I22" s="28">
        <v>0</v>
      </c>
      <c r="J22" s="28">
        <v>0</v>
      </c>
      <c r="K22" s="28">
        <v>0</v>
      </c>
      <c r="L22" s="28">
        <v>0</v>
      </c>
      <c r="M22" s="28">
        <v>0</v>
      </c>
      <c r="N22" s="28">
        <v>0</v>
      </c>
    </row>
    <row r="23" spans="2:14" ht="15.75" customHeight="1" x14ac:dyDescent="0.15">
      <c r="B23" s="116"/>
      <c r="C23" s="114"/>
      <c r="D23" s="33">
        <v>0</v>
      </c>
      <c r="E23" s="49">
        <v>0</v>
      </c>
      <c r="F23" s="35">
        <v>0</v>
      </c>
      <c r="G23" s="35">
        <v>0</v>
      </c>
      <c r="H23" s="35">
        <v>0</v>
      </c>
      <c r="I23" s="35">
        <v>0</v>
      </c>
      <c r="J23" s="35">
        <v>0</v>
      </c>
      <c r="K23" s="35">
        <v>0</v>
      </c>
      <c r="L23" s="35">
        <v>0</v>
      </c>
      <c r="M23" s="35">
        <v>0</v>
      </c>
      <c r="N23" s="35">
        <v>0</v>
      </c>
    </row>
    <row r="24" spans="2:14" ht="15.75" customHeight="1" x14ac:dyDescent="0.15">
      <c r="B24" s="116"/>
      <c r="C24" s="112" t="s">
        <v>486</v>
      </c>
      <c r="D24" s="16">
        <v>5</v>
      </c>
      <c r="E24" s="46">
        <v>1</v>
      </c>
      <c r="F24" s="28">
        <v>2</v>
      </c>
      <c r="G24" s="28">
        <v>2</v>
      </c>
      <c r="H24" s="28">
        <v>1</v>
      </c>
      <c r="I24" s="28">
        <v>4</v>
      </c>
      <c r="J24" s="28">
        <v>1</v>
      </c>
      <c r="K24" s="28">
        <v>2</v>
      </c>
      <c r="L24" s="28">
        <v>2</v>
      </c>
      <c r="M24" s="28">
        <v>0</v>
      </c>
      <c r="N24" s="28">
        <v>1</v>
      </c>
    </row>
    <row r="25" spans="2:14" ht="15.75" customHeight="1" x14ac:dyDescent="0.15">
      <c r="B25" s="116"/>
      <c r="C25" s="114"/>
      <c r="D25" s="33">
        <v>100</v>
      </c>
      <c r="E25" s="49">
        <v>20</v>
      </c>
      <c r="F25" s="35">
        <v>40</v>
      </c>
      <c r="G25" s="35">
        <v>40</v>
      </c>
      <c r="H25" s="35">
        <v>20</v>
      </c>
      <c r="I25" s="35">
        <v>80</v>
      </c>
      <c r="J25" s="35">
        <v>20</v>
      </c>
      <c r="K25" s="35">
        <v>40</v>
      </c>
      <c r="L25" s="35">
        <v>40</v>
      </c>
      <c r="M25" s="35">
        <v>0</v>
      </c>
      <c r="N25" s="35">
        <v>20</v>
      </c>
    </row>
    <row r="26" spans="2:14" ht="15.75" customHeight="1" x14ac:dyDescent="0.15">
      <c r="B26" s="116"/>
      <c r="C26" s="112" t="s">
        <v>519</v>
      </c>
      <c r="D26" s="16">
        <v>20</v>
      </c>
      <c r="E26" s="46">
        <v>4</v>
      </c>
      <c r="F26" s="28">
        <v>5</v>
      </c>
      <c r="G26" s="28">
        <v>4</v>
      </c>
      <c r="H26" s="28">
        <v>3</v>
      </c>
      <c r="I26" s="28">
        <v>7</v>
      </c>
      <c r="J26" s="28">
        <v>3</v>
      </c>
      <c r="K26" s="28">
        <v>2</v>
      </c>
      <c r="L26" s="28">
        <v>1</v>
      </c>
      <c r="M26" s="28">
        <v>3</v>
      </c>
      <c r="N26" s="28">
        <v>4</v>
      </c>
    </row>
    <row r="27" spans="2:14" ht="15.75" customHeight="1" x14ac:dyDescent="0.15">
      <c r="B27" s="116"/>
      <c r="C27" s="114"/>
      <c r="D27" s="33">
        <v>100</v>
      </c>
      <c r="E27" s="49">
        <v>20</v>
      </c>
      <c r="F27" s="35">
        <v>25</v>
      </c>
      <c r="G27" s="35">
        <v>20</v>
      </c>
      <c r="H27" s="35">
        <v>15</v>
      </c>
      <c r="I27" s="35">
        <v>35</v>
      </c>
      <c r="J27" s="35">
        <v>15</v>
      </c>
      <c r="K27" s="35">
        <v>10</v>
      </c>
      <c r="L27" s="35">
        <v>5</v>
      </c>
      <c r="M27" s="35">
        <v>15</v>
      </c>
      <c r="N27" s="35">
        <v>20</v>
      </c>
    </row>
    <row r="28" spans="2:14" ht="15.75" customHeight="1" x14ac:dyDescent="0.15">
      <c r="B28" s="116"/>
      <c r="C28" s="112" t="s">
        <v>487</v>
      </c>
      <c r="D28" s="16">
        <v>230</v>
      </c>
      <c r="E28" s="46">
        <v>31</v>
      </c>
      <c r="F28" s="28">
        <v>68</v>
      </c>
      <c r="G28" s="28">
        <v>78</v>
      </c>
      <c r="H28" s="28">
        <v>34</v>
      </c>
      <c r="I28" s="28">
        <v>90</v>
      </c>
      <c r="J28" s="28">
        <v>29</v>
      </c>
      <c r="K28" s="28">
        <v>89</v>
      </c>
      <c r="L28" s="28">
        <v>29</v>
      </c>
      <c r="M28" s="28">
        <v>40</v>
      </c>
      <c r="N28" s="28">
        <v>25</v>
      </c>
    </row>
    <row r="29" spans="2:14" ht="15.75" customHeight="1" x14ac:dyDescent="0.15">
      <c r="B29" s="116"/>
      <c r="C29" s="114"/>
      <c r="D29" s="33">
        <v>100</v>
      </c>
      <c r="E29" s="49">
        <v>13.5</v>
      </c>
      <c r="F29" s="35">
        <v>29.6</v>
      </c>
      <c r="G29" s="35">
        <v>33.9</v>
      </c>
      <c r="H29" s="35">
        <v>14.8</v>
      </c>
      <c r="I29" s="35">
        <v>39.1</v>
      </c>
      <c r="J29" s="35">
        <v>12.6</v>
      </c>
      <c r="K29" s="35">
        <v>38.700000000000003</v>
      </c>
      <c r="L29" s="35">
        <v>12.6</v>
      </c>
      <c r="M29" s="35">
        <v>17.399999999999999</v>
      </c>
      <c r="N29" s="35">
        <v>10.9</v>
      </c>
    </row>
    <row r="30" spans="2:14" ht="15.75" customHeight="1" x14ac:dyDescent="0.15">
      <c r="B30" s="116"/>
      <c r="C30" s="112" t="s">
        <v>489</v>
      </c>
      <c r="D30" s="16">
        <v>830</v>
      </c>
      <c r="E30" s="46">
        <v>124</v>
      </c>
      <c r="F30" s="28">
        <v>261</v>
      </c>
      <c r="G30" s="28">
        <v>267</v>
      </c>
      <c r="H30" s="28">
        <v>102</v>
      </c>
      <c r="I30" s="28">
        <v>311</v>
      </c>
      <c r="J30" s="28">
        <v>53</v>
      </c>
      <c r="K30" s="28">
        <v>281</v>
      </c>
      <c r="L30" s="28">
        <v>92</v>
      </c>
      <c r="M30" s="28">
        <v>102</v>
      </c>
      <c r="N30" s="28">
        <v>138</v>
      </c>
    </row>
    <row r="31" spans="2:14" ht="15.75" customHeight="1" x14ac:dyDescent="0.15">
      <c r="B31" s="116"/>
      <c r="C31" s="114"/>
      <c r="D31" s="33">
        <v>100</v>
      </c>
      <c r="E31" s="49">
        <v>14.9</v>
      </c>
      <c r="F31" s="35">
        <v>31.4</v>
      </c>
      <c r="G31" s="35">
        <v>32.200000000000003</v>
      </c>
      <c r="H31" s="35">
        <v>12.3</v>
      </c>
      <c r="I31" s="35">
        <v>37.5</v>
      </c>
      <c r="J31" s="35">
        <v>6.4</v>
      </c>
      <c r="K31" s="35">
        <v>33.9</v>
      </c>
      <c r="L31" s="35">
        <v>11.1</v>
      </c>
      <c r="M31" s="35">
        <v>12.3</v>
      </c>
      <c r="N31" s="35">
        <v>16.600000000000001</v>
      </c>
    </row>
    <row r="32" spans="2:14" ht="15.75" customHeight="1" x14ac:dyDescent="0.15">
      <c r="B32" s="116"/>
      <c r="C32" s="112" t="s">
        <v>491</v>
      </c>
      <c r="D32" s="16">
        <v>1115</v>
      </c>
      <c r="E32" s="46">
        <v>146</v>
      </c>
      <c r="F32" s="28">
        <v>324</v>
      </c>
      <c r="G32" s="28">
        <v>356</v>
      </c>
      <c r="H32" s="28">
        <v>129</v>
      </c>
      <c r="I32" s="28">
        <v>328</v>
      </c>
      <c r="J32" s="28">
        <v>27</v>
      </c>
      <c r="K32" s="28">
        <v>285</v>
      </c>
      <c r="L32" s="28">
        <v>92</v>
      </c>
      <c r="M32" s="28">
        <v>186</v>
      </c>
      <c r="N32" s="28">
        <v>198</v>
      </c>
    </row>
    <row r="33" spans="2:14" ht="15.75" customHeight="1" x14ac:dyDescent="0.15">
      <c r="B33" s="116"/>
      <c r="C33" s="114"/>
      <c r="D33" s="33">
        <v>100</v>
      </c>
      <c r="E33" s="49">
        <v>13.1</v>
      </c>
      <c r="F33" s="35">
        <v>29.1</v>
      </c>
      <c r="G33" s="35">
        <v>31.9</v>
      </c>
      <c r="H33" s="35">
        <v>11.6</v>
      </c>
      <c r="I33" s="35">
        <v>29.4</v>
      </c>
      <c r="J33" s="35">
        <v>2.4</v>
      </c>
      <c r="K33" s="35">
        <v>25.6</v>
      </c>
      <c r="L33" s="35">
        <v>8.3000000000000007</v>
      </c>
      <c r="M33" s="35">
        <v>16.7</v>
      </c>
      <c r="N33" s="35">
        <v>17.8</v>
      </c>
    </row>
    <row r="34" spans="2:14" ht="15.75" customHeight="1" x14ac:dyDescent="0.15">
      <c r="B34" s="116"/>
      <c r="C34" s="112" t="s">
        <v>520</v>
      </c>
      <c r="D34" s="16">
        <v>6</v>
      </c>
      <c r="E34" s="46">
        <v>1</v>
      </c>
      <c r="F34" s="28">
        <v>0</v>
      </c>
      <c r="G34" s="28">
        <v>1</v>
      </c>
      <c r="H34" s="28">
        <v>0</v>
      </c>
      <c r="I34" s="28">
        <v>3</v>
      </c>
      <c r="J34" s="28">
        <v>0</v>
      </c>
      <c r="K34" s="28">
        <v>2</v>
      </c>
      <c r="L34" s="28">
        <v>0</v>
      </c>
      <c r="M34" s="28">
        <v>0</v>
      </c>
      <c r="N34" s="28">
        <v>3</v>
      </c>
    </row>
    <row r="35" spans="2:14" ht="15.75" customHeight="1" x14ac:dyDescent="0.15">
      <c r="B35" s="118"/>
      <c r="C35" s="113"/>
      <c r="D35" s="18">
        <v>100</v>
      </c>
      <c r="E35" s="68">
        <v>16.7</v>
      </c>
      <c r="F35" s="11">
        <v>0</v>
      </c>
      <c r="G35" s="11">
        <v>16.7</v>
      </c>
      <c r="H35" s="11">
        <v>0</v>
      </c>
      <c r="I35" s="11">
        <v>50</v>
      </c>
      <c r="J35" s="11">
        <v>0</v>
      </c>
      <c r="K35" s="11">
        <v>33.299999999999997</v>
      </c>
      <c r="L35" s="11">
        <v>0</v>
      </c>
      <c r="M35" s="11">
        <v>0</v>
      </c>
      <c r="N35" s="11">
        <v>50</v>
      </c>
    </row>
    <row r="36" spans="2:14" ht="15.75" customHeight="1" x14ac:dyDescent="0.15">
      <c r="B36" s="117" t="s">
        <v>478</v>
      </c>
      <c r="C36" s="121" t="s">
        <v>493</v>
      </c>
      <c r="D36" s="17">
        <v>229</v>
      </c>
      <c r="E36" s="69">
        <v>37</v>
      </c>
      <c r="F36" s="10">
        <v>65</v>
      </c>
      <c r="G36" s="10">
        <v>75</v>
      </c>
      <c r="H36" s="10">
        <v>25</v>
      </c>
      <c r="I36" s="10">
        <v>36</v>
      </c>
      <c r="J36" s="10">
        <v>4</v>
      </c>
      <c r="K36" s="10">
        <v>40</v>
      </c>
      <c r="L36" s="10">
        <v>14</v>
      </c>
      <c r="M36" s="10">
        <v>46</v>
      </c>
      <c r="N36" s="10">
        <v>51</v>
      </c>
    </row>
    <row r="37" spans="2:14" ht="15.75" customHeight="1" x14ac:dyDescent="0.15">
      <c r="B37" s="116"/>
      <c r="C37" s="114"/>
      <c r="D37" s="33">
        <v>100</v>
      </c>
      <c r="E37" s="49">
        <v>16.2</v>
      </c>
      <c r="F37" s="35">
        <v>28.4</v>
      </c>
      <c r="G37" s="35">
        <v>32.799999999999997</v>
      </c>
      <c r="H37" s="35">
        <v>10.9</v>
      </c>
      <c r="I37" s="35">
        <v>15.7</v>
      </c>
      <c r="J37" s="35">
        <v>1.7</v>
      </c>
      <c r="K37" s="35">
        <v>17.5</v>
      </c>
      <c r="L37" s="35">
        <v>6.1</v>
      </c>
      <c r="M37" s="35">
        <v>20.100000000000001</v>
      </c>
      <c r="N37" s="35">
        <v>22.3</v>
      </c>
    </row>
    <row r="38" spans="2:14" ht="15.75" customHeight="1" x14ac:dyDescent="0.15">
      <c r="B38" s="116"/>
      <c r="C38" s="112" t="s">
        <v>521</v>
      </c>
      <c r="D38" s="16">
        <v>318</v>
      </c>
      <c r="E38" s="46">
        <v>39</v>
      </c>
      <c r="F38" s="28">
        <v>78</v>
      </c>
      <c r="G38" s="28">
        <v>110</v>
      </c>
      <c r="H38" s="28">
        <v>28</v>
      </c>
      <c r="I38" s="28">
        <v>65</v>
      </c>
      <c r="J38" s="28">
        <v>11</v>
      </c>
      <c r="K38" s="28">
        <v>53</v>
      </c>
      <c r="L38" s="28">
        <v>16</v>
      </c>
      <c r="M38" s="28">
        <v>73</v>
      </c>
      <c r="N38" s="28">
        <v>62</v>
      </c>
    </row>
    <row r="39" spans="2:14" ht="15.75" customHeight="1" x14ac:dyDescent="0.15">
      <c r="B39" s="116"/>
      <c r="C39" s="114"/>
      <c r="D39" s="33">
        <v>100</v>
      </c>
      <c r="E39" s="49">
        <v>12.3</v>
      </c>
      <c r="F39" s="35">
        <v>24.5</v>
      </c>
      <c r="G39" s="35">
        <v>34.6</v>
      </c>
      <c r="H39" s="35">
        <v>8.8000000000000007</v>
      </c>
      <c r="I39" s="35">
        <v>20.399999999999999</v>
      </c>
      <c r="J39" s="35">
        <v>3.5</v>
      </c>
      <c r="K39" s="35">
        <v>16.7</v>
      </c>
      <c r="L39" s="35">
        <v>5</v>
      </c>
      <c r="M39" s="35">
        <v>23</v>
      </c>
      <c r="N39" s="35">
        <v>19.5</v>
      </c>
    </row>
    <row r="40" spans="2:14" ht="15.75" customHeight="1" x14ac:dyDescent="0.15">
      <c r="B40" s="116"/>
      <c r="C40" s="112" t="s">
        <v>514</v>
      </c>
      <c r="D40" s="16">
        <v>557</v>
      </c>
      <c r="E40" s="46">
        <v>62</v>
      </c>
      <c r="F40" s="28">
        <v>168</v>
      </c>
      <c r="G40" s="28">
        <v>176</v>
      </c>
      <c r="H40" s="28">
        <v>58</v>
      </c>
      <c r="I40" s="28">
        <v>163</v>
      </c>
      <c r="J40" s="28">
        <v>18</v>
      </c>
      <c r="K40" s="28">
        <v>144</v>
      </c>
      <c r="L40" s="28">
        <v>48</v>
      </c>
      <c r="M40" s="28">
        <v>83</v>
      </c>
      <c r="N40" s="28">
        <v>95</v>
      </c>
    </row>
    <row r="41" spans="2:14" ht="15.75" customHeight="1" x14ac:dyDescent="0.15">
      <c r="B41" s="116"/>
      <c r="C41" s="114"/>
      <c r="D41" s="33">
        <v>100</v>
      </c>
      <c r="E41" s="49">
        <v>11.1</v>
      </c>
      <c r="F41" s="35">
        <v>30.2</v>
      </c>
      <c r="G41" s="35">
        <v>31.6</v>
      </c>
      <c r="H41" s="35">
        <v>10.4</v>
      </c>
      <c r="I41" s="35">
        <v>29.3</v>
      </c>
      <c r="J41" s="35">
        <v>3.2</v>
      </c>
      <c r="K41" s="35">
        <v>25.9</v>
      </c>
      <c r="L41" s="35">
        <v>8.6</v>
      </c>
      <c r="M41" s="35">
        <v>14.9</v>
      </c>
      <c r="N41" s="35">
        <v>17.100000000000001</v>
      </c>
    </row>
    <row r="42" spans="2:14" ht="15.75" customHeight="1" x14ac:dyDescent="0.15">
      <c r="B42" s="116"/>
      <c r="C42" s="112" t="s">
        <v>522</v>
      </c>
      <c r="D42" s="16">
        <v>489</v>
      </c>
      <c r="E42" s="46">
        <v>59</v>
      </c>
      <c r="F42" s="28">
        <v>148</v>
      </c>
      <c r="G42" s="28">
        <v>151</v>
      </c>
      <c r="H42" s="28">
        <v>63</v>
      </c>
      <c r="I42" s="28">
        <v>185</v>
      </c>
      <c r="J42" s="28">
        <v>24</v>
      </c>
      <c r="K42" s="28">
        <v>168</v>
      </c>
      <c r="L42" s="28">
        <v>61</v>
      </c>
      <c r="M42" s="28">
        <v>74</v>
      </c>
      <c r="N42" s="28">
        <v>80</v>
      </c>
    </row>
    <row r="43" spans="2:14" ht="15.75" customHeight="1" x14ac:dyDescent="0.15">
      <c r="B43" s="116"/>
      <c r="C43" s="112"/>
      <c r="D43" s="71">
        <v>100</v>
      </c>
      <c r="E43" s="70">
        <v>12.1</v>
      </c>
      <c r="F43" s="36">
        <v>30.3</v>
      </c>
      <c r="G43" s="36">
        <v>30.9</v>
      </c>
      <c r="H43" s="36">
        <v>12.9</v>
      </c>
      <c r="I43" s="36">
        <v>37.799999999999997</v>
      </c>
      <c r="J43" s="36">
        <v>4.9000000000000004</v>
      </c>
      <c r="K43" s="36">
        <v>34.4</v>
      </c>
      <c r="L43" s="36">
        <v>12.5</v>
      </c>
      <c r="M43" s="36">
        <v>15.1</v>
      </c>
      <c r="N43" s="36">
        <v>16.399999999999999</v>
      </c>
    </row>
    <row r="44" spans="2:14" ht="15.75" customHeight="1" x14ac:dyDescent="0.15">
      <c r="B44" s="116"/>
      <c r="C44" s="142" t="s">
        <v>497</v>
      </c>
      <c r="D44" s="72">
        <v>333</v>
      </c>
      <c r="E44" s="50">
        <v>54</v>
      </c>
      <c r="F44" s="38">
        <v>104</v>
      </c>
      <c r="G44" s="38">
        <v>104</v>
      </c>
      <c r="H44" s="38">
        <v>55</v>
      </c>
      <c r="I44" s="38">
        <v>157</v>
      </c>
      <c r="J44" s="38">
        <v>29</v>
      </c>
      <c r="K44" s="38">
        <v>129</v>
      </c>
      <c r="L44" s="38">
        <v>45</v>
      </c>
      <c r="M44" s="38">
        <v>37</v>
      </c>
      <c r="N44" s="38">
        <v>48</v>
      </c>
    </row>
    <row r="45" spans="2:14" ht="15.75" customHeight="1" x14ac:dyDescent="0.15">
      <c r="B45" s="116"/>
      <c r="C45" s="114"/>
      <c r="D45" s="33">
        <v>100</v>
      </c>
      <c r="E45" s="49">
        <v>16.2</v>
      </c>
      <c r="F45" s="35">
        <v>31.2</v>
      </c>
      <c r="G45" s="35">
        <v>31.2</v>
      </c>
      <c r="H45" s="35">
        <v>16.5</v>
      </c>
      <c r="I45" s="35">
        <v>47.1</v>
      </c>
      <c r="J45" s="35">
        <v>8.6999999999999993</v>
      </c>
      <c r="K45" s="35">
        <v>38.700000000000003</v>
      </c>
      <c r="L45" s="35">
        <v>13.5</v>
      </c>
      <c r="M45" s="35">
        <v>11.1</v>
      </c>
      <c r="N45" s="35">
        <v>14.4</v>
      </c>
    </row>
    <row r="46" spans="2:14" ht="15.75" customHeight="1" x14ac:dyDescent="0.15">
      <c r="B46" s="116"/>
      <c r="C46" s="142" t="s">
        <v>498</v>
      </c>
      <c r="D46" s="72">
        <v>165</v>
      </c>
      <c r="E46" s="50">
        <v>25</v>
      </c>
      <c r="F46" s="38">
        <v>56</v>
      </c>
      <c r="G46" s="38">
        <v>52</v>
      </c>
      <c r="H46" s="38">
        <v>18</v>
      </c>
      <c r="I46" s="38">
        <v>82</v>
      </c>
      <c r="J46" s="38">
        <v>13</v>
      </c>
      <c r="K46" s="38">
        <v>75</v>
      </c>
      <c r="L46" s="38">
        <v>17</v>
      </c>
      <c r="M46" s="38">
        <v>12</v>
      </c>
      <c r="N46" s="38">
        <v>18</v>
      </c>
    </row>
    <row r="47" spans="2:14" ht="15.75" customHeight="1" x14ac:dyDescent="0.15">
      <c r="B47" s="116"/>
      <c r="C47" s="114"/>
      <c r="D47" s="33">
        <v>100</v>
      </c>
      <c r="E47" s="49">
        <v>15.2</v>
      </c>
      <c r="F47" s="35">
        <v>33.9</v>
      </c>
      <c r="G47" s="35">
        <v>31.5</v>
      </c>
      <c r="H47" s="35">
        <v>10.9</v>
      </c>
      <c r="I47" s="35">
        <v>49.7</v>
      </c>
      <c r="J47" s="35">
        <v>7.9</v>
      </c>
      <c r="K47" s="35">
        <v>45.5</v>
      </c>
      <c r="L47" s="35">
        <v>10.3</v>
      </c>
      <c r="M47" s="35">
        <v>7.3</v>
      </c>
      <c r="N47" s="35">
        <v>10.9</v>
      </c>
    </row>
    <row r="48" spans="2:14" ht="15.75" customHeight="1" x14ac:dyDescent="0.15">
      <c r="B48" s="116"/>
      <c r="C48" s="112" t="s">
        <v>24</v>
      </c>
      <c r="D48" s="16">
        <v>98</v>
      </c>
      <c r="E48" s="46">
        <v>23</v>
      </c>
      <c r="F48" s="28">
        <v>36</v>
      </c>
      <c r="G48" s="28">
        <v>32</v>
      </c>
      <c r="H48" s="28">
        <v>16</v>
      </c>
      <c r="I48" s="28">
        <v>43</v>
      </c>
      <c r="J48" s="28">
        <v>14</v>
      </c>
      <c r="K48" s="28">
        <v>43</v>
      </c>
      <c r="L48" s="28">
        <v>12</v>
      </c>
      <c r="M48" s="28">
        <v>7</v>
      </c>
      <c r="N48" s="28">
        <v>15</v>
      </c>
    </row>
    <row r="49" spans="2:14" ht="15.75" customHeight="1" x14ac:dyDescent="0.15">
      <c r="B49" s="118"/>
      <c r="C49" s="113"/>
      <c r="D49" s="18">
        <v>100</v>
      </c>
      <c r="E49" s="68">
        <v>23.5</v>
      </c>
      <c r="F49" s="11">
        <v>36.700000000000003</v>
      </c>
      <c r="G49" s="11">
        <v>32.700000000000003</v>
      </c>
      <c r="H49" s="11">
        <v>16.3</v>
      </c>
      <c r="I49" s="11">
        <v>43.9</v>
      </c>
      <c r="J49" s="11">
        <v>14.3</v>
      </c>
      <c r="K49" s="11">
        <v>43.9</v>
      </c>
      <c r="L49" s="11">
        <v>12.2</v>
      </c>
      <c r="M49" s="11">
        <v>7.1</v>
      </c>
      <c r="N49" s="11">
        <v>15.3</v>
      </c>
    </row>
    <row r="1048567" spans="2:2" ht="15.75" customHeight="1" x14ac:dyDescent="0.15">
      <c r="B1048567" s="37"/>
    </row>
  </sheetData>
  <mergeCells count="25">
    <mergeCell ref="B36:B49"/>
    <mergeCell ref="C36:C37"/>
    <mergeCell ref="C38:C39"/>
    <mergeCell ref="C40:C41"/>
    <mergeCell ref="C42:C43"/>
    <mergeCell ref="C44:C45"/>
    <mergeCell ref="C46:C47"/>
    <mergeCell ref="C48:C49"/>
    <mergeCell ref="B18:B35"/>
    <mergeCell ref="C18:C19"/>
    <mergeCell ref="C20:C21"/>
    <mergeCell ref="C22:C23"/>
    <mergeCell ref="C24:C25"/>
    <mergeCell ref="C26:C27"/>
    <mergeCell ref="C28:C29"/>
    <mergeCell ref="C30:C31"/>
    <mergeCell ref="C32:C33"/>
    <mergeCell ref="C34:C35"/>
    <mergeCell ref="B8:C9"/>
    <mergeCell ref="B10:B13"/>
    <mergeCell ref="C10:C11"/>
    <mergeCell ref="C12:C13"/>
    <mergeCell ref="B14:B17"/>
    <mergeCell ref="C14:C15"/>
    <mergeCell ref="C16:C17"/>
  </mergeCells>
  <phoneticPr fontId="2"/>
  <conditionalFormatting sqref="E9:N9">
    <cfRule type="top10" dxfId="1641" priority="722" rank="1"/>
  </conditionalFormatting>
  <conditionalFormatting sqref="E11:N11">
    <cfRule type="top10" dxfId="1640" priority="723" rank="1"/>
  </conditionalFormatting>
  <conditionalFormatting sqref="E13:N13">
    <cfRule type="top10" dxfId="1639" priority="724" rank="1"/>
  </conditionalFormatting>
  <conditionalFormatting sqref="E15:N15">
    <cfRule type="top10" dxfId="1638" priority="725" rank="1"/>
  </conditionalFormatting>
  <conditionalFormatting sqref="E17:N17">
    <cfRule type="top10" dxfId="1637" priority="726" rank="1"/>
  </conditionalFormatting>
  <conditionalFormatting sqref="E19:N19">
    <cfRule type="top10" dxfId="1636" priority="727" rank="1"/>
  </conditionalFormatting>
  <conditionalFormatting sqref="E25:N25">
    <cfRule type="top10" dxfId="1635" priority="730" rank="1"/>
  </conditionalFormatting>
  <conditionalFormatting sqref="E27:N27">
    <cfRule type="top10" dxfId="1634" priority="731" rank="1"/>
  </conditionalFormatting>
  <conditionalFormatting sqref="E29:N29">
    <cfRule type="top10" dxfId="1633" priority="732" rank="1"/>
  </conditionalFormatting>
  <conditionalFormatting sqref="E31:N31">
    <cfRule type="top10" dxfId="1632" priority="733" rank="1"/>
  </conditionalFormatting>
  <conditionalFormatting sqref="E33:N33">
    <cfRule type="top10" dxfId="1631" priority="734" rank="1"/>
  </conditionalFormatting>
  <conditionalFormatting sqref="E35:N35">
    <cfRule type="top10" dxfId="1630" priority="735" rank="1"/>
  </conditionalFormatting>
  <conditionalFormatting sqref="E37:N37">
    <cfRule type="top10" dxfId="1629" priority="736" rank="1"/>
  </conditionalFormatting>
  <conditionalFormatting sqref="E39:N39">
    <cfRule type="top10" dxfId="1628" priority="737" rank="1"/>
  </conditionalFormatting>
  <conditionalFormatting sqref="E41:N41">
    <cfRule type="top10" dxfId="1627" priority="738" rank="1"/>
  </conditionalFormatting>
  <conditionalFormatting sqref="E43:N43">
    <cfRule type="top10" dxfId="1626" priority="739" rank="1"/>
  </conditionalFormatting>
  <conditionalFormatting sqref="E45:N45">
    <cfRule type="top10" dxfId="1625" priority="740" rank="1"/>
  </conditionalFormatting>
  <conditionalFormatting sqref="E47:N47">
    <cfRule type="top10" dxfId="1624" priority="741" rank="1"/>
  </conditionalFormatting>
  <conditionalFormatting sqref="E49:N49">
    <cfRule type="top10" dxfId="1623" priority="742" rank="1"/>
  </conditionalFormatting>
  <pageMargins left="0.7" right="0.7" top="0.75" bottom="0.75" header="0.3" footer="0.3"/>
  <pageSetup paperSize="9" scale="61" orientation="landscape" r:id="rId1"/>
  <headerFoot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9"/>
  <sheetViews>
    <sheetView showGridLines="0" zoomScaleNormal="100" workbookViewId="0"/>
  </sheetViews>
  <sheetFormatPr defaultColWidth="8.625" defaultRowHeight="15.75" customHeight="1" x14ac:dyDescent="0.15"/>
  <cols>
    <col min="1" max="2" width="5.625" style="1" customWidth="1"/>
    <col min="3" max="3" width="20.625" style="1" customWidth="1"/>
    <col min="4" max="16384" width="8.625" style="1"/>
  </cols>
  <sheetData>
    <row r="2" spans="2:14" ht="15.75" customHeight="1" x14ac:dyDescent="0.15">
      <c r="B2" s="1" t="s">
        <v>546</v>
      </c>
    </row>
    <row r="3" spans="2:14" ht="15.75" customHeight="1" x14ac:dyDescent="0.15">
      <c r="B3" s="1" t="s">
        <v>547</v>
      </c>
    </row>
    <row r="4" spans="2:14" ht="15.75" customHeight="1" x14ac:dyDescent="0.15">
      <c r="B4" s="1" t="s">
        <v>564</v>
      </c>
    </row>
    <row r="5" spans="2:14" ht="15.75" customHeight="1" x14ac:dyDescent="0.15">
      <c r="B5" s="1" t="s">
        <v>549</v>
      </c>
    </row>
    <row r="6" spans="2:14" ht="4.5" customHeight="1" x14ac:dyDescent="0.15">
      <c r="B6" s="12"/>
      <c r="C6" s="14"/>
      <c r="D6" s="15"/>
      <c r="E6" s="6"/>
      <c r="F6" s="13"/>
      <c r="G6" s="13"/>
      <c r="H6" s="13"/>
      <c r="I6" s="13"/>
      <c r="J6" s="13"/>
      <c r="K6" s="13"/>
      <c r="L6" s="13"/>
    </row>
    <row r="7" spans="2:14" s="2" customFormat="1" ht="118.5" customHeight="1" thickBot="1" x14ac:dyDescent="0.2">
      <c r="B7" s="9"/>
      <c r="C7" s="5" t="s">
        <v>427</v>
      </c>
      <c r="D7" s="19" t="s">
        <v>52</v>
      </c>
      <c r="E7" s="22" t="s">
        <v>75</v>
      </c>
      <c r="F7" s="23" t="s">
        <v>597</v>
      </c>
      <c r="G7" s="23" t="s">
        <v>77</v>
      </c>
      <c r="H7" s="23" t="s">
        <v>78</v>
      </c>
      <c r="I7" s="23" t="s">
        <v>1280</v>
      </c>
      <c r="J7" s="23" t="s">
        <v>1281</v>
      </c>
      <c r="K7" s="23" t="s">
        <v>79</v>
      </c>
      <c r="L7" s="23" t="s">
        <v>598</v>
      </c>
      <c r="M7" s="76"/>
      <c r="N7" s="76"/>
    </row>
    <row r="8" spans="2:14" ht="15.75" customHeight="1" thickTop="1" x14ac:dyDescent="0.15">
      <c r="B8" s="108" t="s">
        <v>428</v>
      </c>
      <c r="C8" s="119"/>
      <c r="D8" s="16">
        <v>2216</v>
      </c>
      <c r="E8" s="46">
        <v>1231</v>
      </c>
      <c r="F8" s="28">
        <v>48</v>
      </c>
      <c r="G8" s="28">
        <v>86</v>
      </c>
      <c r="H8" s="28">
        <v>555</v>
      </c>
      <c r="I8" s="28">
        <v>327</v>
      </c>
      <c r="J8" s="28">
        <v>157</v>
      </c>
      <c r="K8" s="28">
        <v>315</v>
      </c>
      <c r="L8" s="28">
        <v>228</v>
      </c>
    </row>
    <row r="9" spans="2:14" ht="15.75" customHeight="1" x14ac:dyDescent="0.15">
      <c r="B9" s="110"/>
      <c r="C9" s="120"/>
      <c r="D9" s="18">
        <v>100</v>
      </c>
      <c r="E9" s="68">
        <v>55.6</v>
      </c>
      <c r="F9" s="11">
        <v>2.2000000000000002</v>
      </c>
      <c r="G9" s="11">
        <v>3.9</v>
      </c>
      <c r="H9" s="11">
        <v>25</v>
      </c>
      <c r="I9" s="11">
        <v>14.8</v>
      </c>
      <c r="J9" s="11">
        <v>7.1</v>
      </c>
      <c r="K9" s="11">
        <v>14.2</v>
      </c>
      <c r="L9" s="11">
        <v>10.3</v>
      </c>
    </row>
    <row r="10" spans="2:14" ht="15.75" customHeight="1" x14ac:dyDescent="0.15">
      <c r="B10" s="117" t="s">
        <v>429</v>
      </c>
      <c r="C10" s="121" t="s">
        <v>542</v>
      </c>
      <c r="D10" s="17">
        <v>1363</v>
      </c>
      <c r="E10" s="69">
        <v>742</v>
      </c>
      <c r="F10" s="10">
        <v>29</v>
      </c>
      <c r="G10" s="10">
        <v>62</v>
      </c>
      <c r="H10" s="10">
        <v>378</v>
      </c>
      <c r="I10" s="10">
        <v>216</v>
      </c>
      <c r="J10" s="10">
        <v>96</v>
      </c>
      <c r="K10" s="10">
        <v>192</v>
      </c>
      <c r="L10" s="10">
        <v>130</v>
      </c>
    </row>
    <row r="11" spans="2:14" ht="15.75" customHeight="1" x14ac:dyDescent="0.15">
      <c r="B11" s="116"/>
      <c r="C11" s="114"/>
      <c r="D11" s="33">
        <v>100</v>
      </c>
      <c r="E11" s="49">
        <v>54.4</v>
      </c>
      <c r="F11" s="35">
        <v>2.1</v>
      </c>
      <c r="G11" s="35">
        <v>4.5</v>
      </c>
      <c r="H11" s="35">
        <v>27.7</v>
      </c>
      <c r="I11" s="35">
        <v>15.8</v>
      </c>
      <c r="J11" s="35">
        <v>7</v>
      </c>
      <c r="K11" s="35">
        <v>14.1</v>
      </c>
      <c r="L11" s="35">
        <v>9.5</v>
      </c>
    </row>
    <row r="12" spans="2:14" ht="15.75" customHeight="1" x14ac:dyDescent="0.15">
      <c r="B12" s="116"/>
      <c r="C12" s="112" t="s">
        <v>3</v>
      </c>
      <c r="D12" s="16">
        <v>852</v>
      </c>
      <c r="E12" s="46">
        <v>489</v>
      </c>
      <c r="F12" s="28">
        <v>18</v>
      </c>
      <c r="G12" s="28">
        <v>24</v>
      </c>
      <c r="H12" s="28">
        <v>177</v>
      </c>
      <c r="I12" s="28">
        <v>111</v>
      </c>
      <c r="J12" s="28">
        <v>61</v>
      </c>
      <c r="K12" s="28">
        <v>123</v>
      </c>
      <c r="L12" s="28">
        <v>98</v>
      </c>
    </row>
    <row r="13" spans="2:14" ht="15.75" customHeight="1" x14ac:dyDescent="0.15">
      <c r="B13" s="118"/>
      <c r="C13" s="113"/>
      <c r="D13" s="18">
        <v>100</v>
      </c>
      <c r="E13" s="68">
        <v>57.4</v>
      </c>
      <c r="F13" s="11">
        <v>2.1</v>
      </c>
      <c r="G13" s="11">
        <v>2.8</v>
      </c>
      <c r="H13" s="11">
        <v>20.8</v>
      </c>
      <c r="I13" s="11">
        <v>13</v>
      </c>
      <c r="J13" s="11">
        <v>7.2</v>
      </c>
      <c r="K13" s="11">
        <v>14.4</v>
      </c>
      <c r="L13" s="11">
        <v>11.5</v>
      </c>
    </row>
    <row r="14" spans="2:14" ht="15.75" customHeight="1" x14ac:dyDescent="0.15">
      <c r="B14" s="137" t="s">
        <v>468</v>
      </c>
      <c r="C14" s="140" t="s">
        <v>542</v>
      </c>
      <c r="D14" s="16">
        <v>853</v>
      </c>
      <c r="E14" s="46">
        <v>479</v>
      </c>
      <c r="F14" s="28">
        <v>18</v>
      </c>
      <c r="G14" s="28">
        <v>23</v>
      </c>
      <c r="H14" s="28">
        <v>178</v>
      </c>
      <c r="I14" s="28">
        <v>110</v>
      </c>
      <c r="J14" s="28">
        <v>63</v>
      </c>
      <c r="K14" s="28">
        <v>121</v>
      </c>
      <c r="L14" s="28">
        <v>103</v>
      </c>
    </row>
    <row r="15" spans="2:14" ht="15.75" customHeight="1" x14ac:dyDescent="0.15">
      <c r="B15" s="138"/>
      <c r="C15" s="141"/>
      <c r="D15" s="33">
        <v>100</v>
      </c>
      <c r="E15" s="49">
        <v>56.2</v>
      </c>
      <c r="F15" s="35">
        <v>2.1</v>
      </c>
      <c r="G15" s="35">
        <v>2.7</v>
      </c>
      <c r="H15" s="35">
        <v>20.9</v>
      </c>
      <c r="I15" s="35">
        <v>12.9</v>
      </c>
      <c r="J15" s="35">
        <v>7.4</v>
      </c>
      <c r="K15" s="35">
        <v>14.2</v>
      </c>
      <c r="L15" s="35">
        <v>12.1</v>
      </c>
    </row>
    <row r="16" spans="2:14" ht="15.75" customHeight="1" x14ac:dyDescent="0.15">
      <c r="B16" s="138"/>
      <c r="C16" s="140" t="s">
        <v>540</v>
      </c>
      <c r="D16" s="16">
        <v>1347</v>
      </c>
      <c r="E16" s="46">
        <v>742</v>
      </c>
      <c r="F16" s="28">
        <v>29</v>
      </c>
      <c r="G16" s="28">
        <v>63</v>
      </c>
      <c r="H16" s="28">
        <v>373</v>
      </c>
      <c r="I16" s="28">
        <v>214</v>
      </c>
      <c r="J16" s="28">
        <v>93</v>
      </c>
      <c r="K16" s="28">
        <v>193</v>
      </c>
      <c r="L16" s="28">
        <v>121</v>
      </c>
    </row>
    <row r="17" spans="2:12" ht="15.75" customHeight="1" x14ac:dyDescent="0.15">
      <c r="B17" s="139"/>
      <c r="C17" s="140"/>
      <c r="D17" s="71">
        <v>100</v>
      </c>
      <c r="E17" s="70">
        <v>55.1</v>
      </c>
      <c r="F17" s="36">
        <v>2.2000000000000002</v>
      </c>
      <c r="G17" s="36">
        <v>4.7</v>
      </c>
      <c r="H17" s="36">
        <v>27.7</v>
      </c>
      <c r="I17" s="36">
        <v>15.9</v>
      </c>
      <c r="J17" s="36">
        <v>6.9</v>
      </c>
      <c r="K17" s="36">
        <v>14.3</v>
      </c>
      <c r="L17" s="36">
        <v>9</v>
      </c>
    </row>
    <row r="18" spans="2:12" ht="15.75" customHeight="1" x14ac:dyDescent="0.15">
      <c r="B18" s="117" t="s">
        <v>469</v>
      </c>
      <c r="C18" s="121" t="s">
        <v>543</v>
      </c>
      <c r="D18" s="17">
        <v>1</v>
      </c>
      <c r="E18" s="69">
        <v>1</v>
      </c>
      <c r="F18" s="10">
        <v>0</v>
      </c>
      <c r="G18" s="10">
        <v>0</v>
      </c>
      <c r="H18" s="10">
        <v>0</v>
      </c>
      <c r="I18" s="10">
        <v>0</v>
      </c>
      <c r="J18" s="10">
        <v>0</v>
      </c>
      <c r="K18" s="10">
        <v>0</v>
      </c>
      <c r="L18" s="10">
        <v>0</v>
      </c>
    </row>
    <row r="19" spans="2:12" ht="15.75" customHeight="1" x14ac:dyDescent="0.15">
      <c r="B19" s="116"/>
      <c r="C19" s="114"/>
      <c r="D19" s="33">
        <v>100</v>
      </c>
      <c r="E19" s="49">
        <v>100</v>
      </c>
      <c r="F19" s="35">
        <v>0</v>
      </c>
      <c r="G19" s="35">
        <v>0</v>
      </c>
      <c r="H19" s="35">
        <v>0</v>
      </c>
      <c r="I19" s="35">
        <v>0</v>
      </c>
      <c r="J19" s="35">
        <v>0</v>
      </c>
      <c r="K19" s="35">
        <v>0</v>
      </c>
      <c r="L19" s="35">
        <v>0</v>
      </c>
    </row>
    <row r="20" spans="2:12" ht="15.75" customHeight="1" x14ac:dyDescent="0.15">
      <c r="B20" s="116"/>
      <c r="C20" s="112" t="s">
        <v>485</v>
      </c>
      <c r="D20" s="16">
        <v>0</v>
      </c>
      <c r="E20" s="46">
        <v>0</v>
      </c>
      <c r="F20" s="28">
        <v>0</v>
      </c>
      <c r="G20" s="28">
        <v>0</v>
      </c>
      <c r="H20" s="28">
        <v>0</v>
      </c>
      <c r="I20" s="28">
        <v>0</v>
      </c>
      <c r="J20" s="28">
        <v>0</v>
      </c>
      <c r="K20" s="28">
        <v>0</v>
      </c>
      <c r="L20" s="28">
        <v>0</v>
      </c>
    </row>
    <row r="21" spans="2:12" ht="15.75" customHeight="1" x14ac:dyDescent="0.15">
      <c r="B21" s="116"/>
      <c r="C21" s="114"/>
      <c r="D21" s="33">
        <v>0</v>
      </c>
      <c r="E21" s="49">
        <v>0</v>
      </c>
      <c r="F21" s="35">
        <v>0</v>
      </c>
      <c r="G21" s="35">
        <v>0</v>
      </c>
      <c r="H21" s="35">
        <v>0</v>
      </c>
      <c r="I21" s="35">
        <v>0</v>
      </c>
      <c r="J21" s="35">
        <v>0</v>
      </c>
      <c r="K21" s="35">
        <v>0</v>
      </c>
      <c r="L21" s="35">
        <v>0</v>
      </c>
    </row>
    <row r="22" spans="2:12" ht="15.75" customHeight="1" x14ac:dyDescent="0.15">
      <c r="B22" s="116"/>
      <c r="C22" s="112" t="s">
        <v>544</v>
      </c>
      <c r="D22" s="16">
        <v>0</v>
      </c>
      <c r="E22" s="46">
        <v>0</v>
      </c>
      <c r="F22" s="28">
        <v>0</v>
      </c>
      <c r="G22" s="28">
        <v>0</v>
      </c>
      <c r="H22" s="28">
        <v>0</v>
      </c>
      <c r="I22" s="28">
        <v>0</v>
      </c>
      <c r="J22" s="28">
        <v>0</v>
      </c>
      <c r="K22" s="28">
        <v>0</v>
      </c>
      <c r="L22" s="28">
        <v>0</v>
      </c>
    </row>
    <row r="23" spans="2:12" ht="15.75" customHeight="1" x14ac:dyDescent="0.15">
      <c r="B23" s="116"/>
      <c r="C23" s="114"/>
      <c r="D23" s="33">
        <v>0</v>
      </c>
      <c r="E23" s="49">
        <v>0</v>
      </c>
      <c r="F23" s="35">
        <v>0</v>
      </c>
      <c r="G23" s="35">
        <v>0</v>
      </c>
      <c r="H23" s="35">
        <v>0</v>
      </c>
      <c r="I23" s="35">
        <v>0</v>
      </c>
      <c r="J23" s="35">
        <v>0</v>
      </c>
      <c r="K23" s="35">
        <v>0</v>
      </c>
      <c r="L23" s="35">
        <v>0</v>
      </c>
    </row>
    <row r="24" spans="2:12" ht="15.75" customHeight="1" x14ac:dyDescent="0.15">
      <c r="B24" s="116"/>
      <c r="C24" s="112" t="s">
        <v>531</v>
      </c>
      <c r="D24" s="16">
        <v>5</v>
      </c>
      <c r="E24" s="46">
        <v>3</v>
      </c>
      <c r="F24" s="28">
        <v>0</v>
      </c>
      <c r="G24" s="28">
        <v>0</v>
      </c>
      <c r="H24" s="28">
        <v>0</v>
      </c>
      <c r="I24" s="28">
        <v>1</v>
      </c>
      <c r="J24" s="28">
        <v>0</v>
      </c>
      <c r="K24" s="28">
        <v>2</v>
      </c>
      <c r="L24" s="28">
        <v>0</v>
      </c>
    </row>
    <row r="25" spans="2:12" ht="15.75" customHeight="1" x14ac:dyDescent="0.15">
      <c r="B25" s="116"/>
      <c r="C25" s="114"/>
      <c r="D25" s="33">
        <v>100</v>
      </c>
      <c r="E25" s="49">
        <v>60</v>
      </c>
      <c r="F25" s="35">
        <v>0</v>
      </c>
      <c r="G25" s="35">
        <v>0</v>
      </c>
      <c r="H25" s="35">
        <v>0</v>
      </c>
      <c r="I25" s="35">
        <v>20</v>
      </c>
      <c r="J25" s="35">
        <v>0</v>
      </c>
      <c r="K25" s="35">
        <v>40</v>
      </c>
      <c r="L25" s="35">
        <v>0</v>
      </c>
    </row>
    <row r="26" spans="2:12" ht="15.75" customHeight="1" x14ac:dyDescent="0.15">
      <c r="B26" s="116"/>
      <c r="C26" s="112" t="s">
        <v>490</v>
      </c>
      <c r="D26" s="16">
        <v>20</v>
      </c>
      <c r="E26" s="46">
        <v>15</v>
      </c>
      <c r="F26" s="28">
        <v>0</v>
      </c>
      <c r="G26" s="28">
        <v>0</v>
      </c>
      <c r="H26" s="28">
        <v>4</v>
      </c>
      <c r="I26" s="28">
        <v>4</v>
      </c>
      <c r="J26" s="28">
        <v>3</v>
      </c>
      <c r="K26" s="28">
        <v>0</v>
      </c>
      <c r="L26" s="28">
        <v>2</v>
      </c>
    </row>
    <row r="27" spans="2:12" ht="15.75" customHeight="1" x14ac:dyDescent="0.15">
      <c r="B27" s="116"/>
      <c r="C27" s="114"/>
      <c r="D27" s="33">
        <v>100</v>
      </c>
      <c r="E27" s="49">
        <v>75</v>
      </c>
      <c r="F27" s="35">
        <v>0</v>
      </c>
      <c r="G27" s="35">
        <v>0</v>
      </c>
      <c r="H27" s="35">
        <v>20</v>
      </c>
      <c r="I27" s="35">
        <v>20</v>
      </c>
      <c r="J27" s="35">
        <v>15</v>
      </c>
      <c r="K27" s="35">
        <v>0</v>
      </c>
      <c r="L27" s="35">
        <v>10</v>
      </c>
    </row>
    <row r="28" spans="2:12" ht="15.75" customHeight="1" x14ac:dyDescent="0.15">
      <c r="B28" s="116"/>
      <c r="C28" s="112" t="s">
        <v>532</v>
      </c>
      <c r="D28" s="16">
        <v>230</v>
      </c>
      <c r="E28" s="46">
        <v>113</v>
      </c>
      <c r="F28" s="28">
        <v>2</v>
      </c>
      <c r="G28" s="28">
        <v>9</v>
      </c>
      <c r="H28" s="28">
        <v>60</v>
      </c>
      <c r="I28" s="28">
        <v>32</v>
      </c>
      <c r="J28" s="28">
        <v>22</v>
      </c>
      <c r="K28" s="28">
        <v>43</v>
      </c>
      <c r="L28" s="28">
        <v>13</v>
      </c>
    </row>
    <row r="29" spans="2:12" ht="15.75" customHeight="1" x14ac:dyDescent="0.15">
      <c r="B29" s="116"/>
      <c r="C29" s="114"/>
      <c r="D29" s="33">
        <v>100</v>
      </c>
      <c r="E29" s="49">
        <v>49.1</v>
      </c>
      <c r="F29" s="35">
        <v>0.9</v>
      </c>
      <c r="G29" s="35">
        <v>3.9</v>
      </c>
      <c r="H29" s="35">
        <v>26.1</v>
      </c>
      <c r="I29" s="35">
        <v>13.9</v>
      </c>
      <c r="J29" s="35">
        <v>9.6</v>
      </c>
      <c r="K29" s="35">
        <v>18.7</v>
      </c>
      <c r="L29" s="35">
        <v>5.7</v>
      </c>
    </row>
    <row r="30" spans="2:12" ht="15.75" customHeight="1" x14ac:dyDescent="0.15">
      <c r="B30" s="116"/>
      <c r="C30" s="112" t="s">
        <v>533</v>
      </c>
      <c r="D30" s="16">
        <v>830</v>
      </c>
      <c r="E30" s="46">
        <v>402</v>
      </c>
      <c r="F30" s="28">
        <v>19</v>
      </c>
      <c r="G30" s="28">
        <v>41</v>
      </c>
      <c r="H30" s="28">
        <v>246</v>
      </c>
      <c r="I30" s="28">
        <v>121</v>
      </c>
      <c r="J30" s="28">
        <v>60</v>
      </c>
      <c r="K30" s="28">
        <v>136</v>
      </c>
      <c r="L30" s="28">
        <v>82</v>
      </c>
    </row>
    <row r="31" spans="2:12" ht="15.75" customHeight="1" x14ac:dyDescent="0.15">
      <c r="B31" s="116"/>
      <c r="C31" s="114"/>
      <c r="D31" s="33">
        <v>100</v>
      </c>
      <c r="E31" s="49">
        <v>48.4</v>
      </c>
      <c r="F31" s="35">
        <v>2.2999999999999998</v>
      </c>
      <c r="G31" s="35">
        <v>4.9000000000000004</v>
      </c>
      <c r="H31" s="35">
        <v>29.6</v>
      </c>
      <c r="I31" s="35">
        <v>14.6</v>
      </c>
      <c r="J31" s="35">
        <v>7.2</v>
      </c>
      <c r="K31" s="35">
        <v>16.399999999999999</v>
      </c>
      <c r="L31" s="35">
        <v>9.9</v>
      </c>
    </row>
    <row r="32" spans="2:12" ht="15.75" customHeight="1" x14ac:dyDescent="0.15">
      <c r="B32" s="116"/>
      <c r="C32" s="112" t="s">
        <v>491</v>
      </c>
      <c r="D32" s="16">
        <v>1115</v>
      </c>
      <c r="E32" s="46">
        <v>691</v>
      </c>
      <c r="F32" s="28">
        <v>27</v>
      </c>
      <c r="G32" s="28">
        <v>36</v>
      </c>
      <c r="H32" s="28">
        <v>241</v>
      </c>
      <c r="I32" s="28">
        <v>167</v>
      </c>
      <c r="J32" s="28">
        <v>72</v>
      </c>
      <c r="K32" s="28">
        <v>132</v>
      </c>
      <c r="L32" s="28">
        <v>126</v>
      </c>
    </row>
    <row r="33" spans="2:12" ht="15.75" customHeight="1" x14ac:dyDescent="0.15">
      <c r="B33" s="116"/>
      <c r="C33" s="114"/>
      <c r="D33" s="33">
        <v>100</v>
      </c>
      <c r="E33" s="49">
        <v>62</v>
      </c>
      <c r="F33" s="35">
        <v>2.4</v>
      </c>
      <c r="G33" s="35">
        <v>3.2</v>
      </c>
      <c r="H33" s="35">
        <v>21.6</v>
      </c>
      <c r="I33" s="35">
        <v>15</v>
      </c>
      <c r="J33" s="35">
        <v>6.5</v>
      </c>
      <c r="K33" s="35">
        <v>11.8</v>
      </c>
      <c r="L33" s="35">
        <v>11.3</v>
      </c>
    </row>
    <row r="34" spans="2:12" ht="15.75" customHeight="1" x14ac:dyDescent="0.15">
      <c r="B34" s="116"/>
      <c r="C34" s="112" t="s">
        <v>520</v>
      </c>
      <c r="D34" s="16">
        <v>6</v>
      </c>
      <c r="E34" s="46">
        <v>3</v>
      </c>
      <c r="F34" s="28">
        <v>0</v>
      </c>
      <c r="G34" s="28">
        <v>0</v>
      </c>
      <c r="H34" s="28">
        <v>2</v>
      </c>
      <c r="I34" s="28">
        <v>1</v>
      </c>
      <c r="J34" s="28">
        <v>0</v>
      </c>
      <c r="K34" s="28">
        <v>1</v>
      </c>
      <c r="L34" s="28">
        <v>1</v>
      </c>
    </row>
    <row r="35" spans="2:12" ht="15.75" customHeight="1" x14ac:dyDescent="0.15">
      <c r="B35" s="118"/>
      <c r="C35" s="113"/>
      <c r="D35" s="18">
        <v>100</v>
      </c>
      <c r="E35" s="68">
        <v>50</v>
      </c>
      <c r="F35" s="11">
        <v>0</v>
      </c>
      <c r="G35" s="11">
        <v>0</v>
      </c>
      <c r="H35" s="11">
        <v>33.299999999999997</v>
      </c>
      <c r="I35" s="11">
        <v>16.7</v>
      </c>
      <c r="J35" s="11">
        <v>0</v>
      </c>
      <c r="K35" s="11">
        <v>16.7</v>
      </c>
      <c r="L35" s="11">
        <v>16.7</v>
      </c>
    </row>
    <row r="36" spans="2:12" ht="15.75" customHeight="1" x14ac:dyDescent="0.15">
      <c r="B36" s="117" t="s">
        <v>478</v>
      </c>
      <c r="C36" s="121" t="s">
        <v>545</v>
      </c>
      <c r="D36" s="17">
        <v>229</v>
      </c>
      <c r="E36" s="69">
        <v>138</v>
      </c>
      <c r="F36" s="10">
        <v>4</v>
      </c>
      <c r="G36" s="10">
        <v>10</v>
      </c>
      <c r="H36" s="10">
        <v>23</v>
      </c>
      <c r="I36" s="10">
        <v>17</v>
      </c>
      <c r="J36" s="10">
        <v>12</v>
      </c>
      <c r="K36" s="10">
        <v>30</v>
      </c>
      <c r="L36" s="10">
        <v>38</v>
      </c>
    </row>
    <row r="37" spans="2:12" ht="15.75" customHeight="1" x14ac:dyDescent="0.15">
      <c r="B37" s="116"/>
      <c r="C37" s="114"/>
      <c r="D37" s="33">
        <v>100</v>
      </c>
      <c r="E37" s="49">
        <v>60.3</v>
      </c>
      <c r="F37" s="35">
        <v>1.7</v>
      </c>
      <c r="G37" s="35">
        <v>4.4000000000000004</v>
      </c>
      <c r="H37" s="35">
        <v>10</v>
      </c>
      <c r="I37" s="35">
        <v>7.4</v>
      </c>
      <c r="J37" s="35">
        <v>5.2</v>
      </c>
      <c r="K37" s="35">
        <v>13.1</v>
      </c>
      <c r="L37" s="35">
        <v>16.600000000000001</v>
      </c>
    </row>
    <row r="38" spans="2:12" ht="15.75" customHeight="1" x14ac:dyDescent="0.15">
      <c r="B38" s="116"/>
      <c r="C38" s="112" t="s">
        <v>536</v>
      </c>
      <c r="D38" s="16">
        <v>318</v>
      </c>
      <c r="E38" s="46">
        <v>179</v>
      </c>
      <c r="F38" s="28">
        <v>7</v>
      </c>
      <c r="G38" s="28">
        <v>20</v>
      </c>
      <c r="H38" s="28">
        <v>41</v>
      </c>
      <c r="I38" s="28">
        <v>26</v>
      </c>
      <c r="J38" s="28">
        <v>22</v>
      </c>
      <c r="K38" s="28">
        <v>56</v>
      </c>
      <c r="L38" s="28">
        <v>41</v>
      </c>
    </row>
    <row r="39" spans="2:12" ht="15.75" customHeight="1" x14ac:dyDescent="0.15">
      <c r="B39" s="116"/>
      <c r="C39" s="114"/>
      <c r="D39" s="33">
        <v>100</v>
      </c>
      <c r="E39" s="49">
        <v>56.3</v>
      </c>
      <c r="F39" s="35">
        <v>2.2000000000000002</v>
      </c>
      <c r="G39" s="35">
        <v>6.3</v>
      </c>
      <c r="H39" s="35">
        <v>12.9</v>
      </c>
      <c r="I39" s="35">
        <v>8.1999999999999993</v>
      </c>
      <c r="J39" s="35">
        <v>6.9</v>
      </c>
      <c r="K39" s="35">
        <v>17.600000000000001</v>
      </c>
      <c r="L39" s="35">
        <v>12.9</v>
      </c>
    </row>
    <row r="40" spans="2:12" ht="15.75" customHeight="1" x14ac:dyDescent="0.15">
      <c r="B40" s="116"/>
      <c r="C40" s="112" t="s">
        <v>495</v>
      </c>
      <c r="D40" s="16">
        <v>557</v>
      </c>
      <c r="E40" s="46">
        <v>338</v>
      </c>
      <c r="F40" s="28">
        <v>15</v>
      </c>
      <c r="G40" s="28">
        <v>20</v>
      </c>
      <c r="H40" s="28">
        <v>107</v>
      </c>
      <c r="I40" s="28">
        <v>82</v>
      </c>
      <c r="J40" s="28">
        <v>27</v>
      </c>
      <c r="K40" s="28">
        <v>69</v>
      </c>
      <c r="L40" s="28">
        <v>62</v>
      </c>
    </row>
    <row r="41" spans="2:12" ht="15.75" customHeight="1" x14ac:dyDescent="0.15">
      <c r="B41" s="116"/>
      <c r="C41" s="114"/>
      <c r="D41" s="33">
        <v>100</v>
      </c>
      <c r="E41" s="49">
        <v>60.7</v>
      </c>
      <c r="F41" s="35">
        <v>2.7</v>
      </c>
      <c r="G41" s="35">
        <v>3.6</v>
      </c>
      <c r="H41" s="35">
        <v>19.2</v>
      </c>
      <c r="I41" s="35">
        <v>14.7</v>
      </c>
      <c r="J41" s="35">
        <v>4.8</v>
      </c>
      <c r="K41" s="35">
        <v>12.4</v>
      </c>
      <c r="L41" s="35">
        <v>11.1</v>
      </c>
    </row>
    <row r="42" spans="2:12" ht="15.75" customHeight="1" x14ac:dyDescent="0.15">
      <c r="B42" s="116"/>
      <c r="C42" s="112" t="s">
        <v>537</v>
      </c>
      <c r="D42" s="16">
        <v>489</v>
      </c>
      <c r="E42" s="46">
        <v>283</v>
      </c>
      <c r="F42" s="28">
        <v>9</v>
      </c>
      <c r="G42" s="28">
        <v>16</v>
      </c>
      <c r="H42" s="28">
        <v>131</v>
      </c>
      <c r="I42" s="28">
        <v>82</v>
      </c>
      <c r="J42" s="28">
        <v>33</v>
      </c>
      <c r="K42" s="28">
        <v>68</v>
      </c>
      <c r="L42" s="28">
        <v>39</v>
      </c>
    </row>
    <row r="43" spans="2:12" ht="15.75" customHeight="1" x14ac:dyDescent="0.15">
      <c r="B43" s="116"/>
      <c r="C43" s="112"/>
      <c r="D43" s="71">
        <v>100</v>
      </c>
      <c r="E43" s="70">
        <v>57.9</v>
      </c>
      <c r="F43" s="36">
        <v>1.8</v>
      </c>
      <c r="G43" s="36">
        <v>3.3</v>
      </c>
      <c r="H43" s="36">
        <v>26.8</v>
      </c>
      <c r="I43" s="36">
        <v>16.8</v>
      </c>
      <c r="J43" s="36">
        <v>6.7</v>
      </c>
      <c r="K43" s="36">
        <v>13.9</v>
      </c>
      <c r="L43" s="36">
        <v>8</v>
      </c>
    </row>
    <row r="44" spans="2:12" ht="15.75" customHeight="1" x14ac:dyDescent="0.15">
      <c r="B44" s="116"/>
      <c r="C44" s="142" t="s">
        <v>538</v>
      </c>
      <c r="D44" s="72">
        <v>333</v>
      </c>
      <c r="E44" s="50">
        <v>166</v>
      </c>
      <c r="F44" s="38">
        <v>6</v>
      </c>
      <c r="G44" s="38">
        <v>13</v>
      </c>
      <c r="H44" s="38">
        <v>130</v>
      </c>
      <c r="I44" s="38">
        <v>63</v>
      </c>
      <c r="J44" s="38">
        <v>32</v>
      </c>
      <c r="K44" s="38">
        <v>47</v>
      </c>
      <c r="L44" s="38">
        <v>25</v>
      </c>
    </row>
    <row r="45" spans="2:12" ht="15.75" customHeight="1" x14ac:dyDescent="0.15">
      <c r="B45" s="116"/>
      <c r="C45" s="114"/>
      <c r="D45" s="33">
        <v>100</v>
      </c>
      <c r="E45" s="49">
        <v>49.8</v>
      </c>
      <c r="F45" s="35">
        <v>1.8</v>
      </c>
      <c r="G45" s="35">
        <v>3.9</v>
      </c>
      <c r="H45" s="35">
        <v>39</v>
      </c>
      <c r="I45" s="35">
        <v>18.899999999999999</v>
      </c>
      <c r="J45" s="35">
        <v>9.6</v>
      </c>
      <c r="K45" s="35">
        <v>14.1</v>
      </c>
      <c r="L45" s="35">
        <v>7.5</v>
      </c>
    </row>
    <row r="46" spans="2:12" ht="15.75" customHeight="1" x14ac:dyDescent="0.15">
      <c r="B46" s="116"/>
      <c r="C46" s="142" t="s">
        <v>498</v>
      </c>
      <c r="D46" s="72">
        <v>165</v>
      </c>
      <c r="E46" s="50">
        <v>73</v>
      </c>
      <c r="F46" s="38">
        <v>4</v>
      </c>
      <c r="G46" s="38">
        <v>4</v>
      </c>
      <c r="H46" s="38">
        <v>72</v>
      </c>
      <c r="I46" s="38">
        <v>38</v>
      </c>
      <c r="J46" s="38">
        <v>18</v>
      </c>
      <c r="K46" s="38">
        <v>26</v>
      </c>
      <c r="L46" s="38">
        <v>9</v>
      </c>
    </row>
    <row r="47" spans="2:12" ht="15.75" customHeight="1" x14ac:dyDescent="0.15">
      <c r="B47" s="116"/>
      <c r="C47" s="114"/>
      <c r="D47" s="33">
        <v>100</v>
      </c>
      <c r="E47" s="49">
        <v>44.2</v>
      </c>
      <c r="F47" s="35">
        <v>2.4</v>
      </c>
      <c r="G47" s="35">
        <v>2.4</v>
      </c>
      <c r="H47" s="35">
        <v>43.6</v>
      </c>
      <c r="I47" s="35">
        <v>23</v>
      </c>
      <c r="J47" s="35">
        <v>10.9</v>
      </c>
      <c r="K47" s="35">
        <v>15.8</v>
      </c>
      <c r="L47" s="35">
        <v>5.5</v>
      </c>
    </row>
    <row r="48" spans="2:12" ht="15.75" customHeight="1" x14ac:dyDescent="0.15">
      <c r="B48" s="116"/>
      <c r="C48" s="112" t="s">
        <v>24</v>
      </c>
      <c r="D48" s="16">
        <v>98</v>
      </c>
      <c r="E48" s="46">
        <v>39</v>
      </c>
      <c r="F48" s="28">
        <v>2</v>
      </c>
      <c r="G48" s="28">
        <v>2</v>
      </c>
      <c r="H48" s="28">
        <v>42</v>
      </c>
      <c r="I48" s="28">
        <v>16</v>
      </c>
      <c r="J48" s="28">
        <v>9</v>
      </c>
      <c r="K48" s="28">
        <v>16</v>
      </c>
      <c r="L48" s="28">
        <v>10</v>
      </c>
    </row>
    <row r="49" spans="2:12" ht="15.75" customHeight="1" x14ac:dyDescent="0.15">
      <c r="B49" s="118"/>
      <c r="C49" s="113"/>
      <c r="D49" s="18">
        <v>100</v>
      </c>
      <c r="E49" s="68">
        <v>39.799999999999997</v>
      </c>
      <c r="F49" s="11">
        <v>2</v>
      </c>
      <c r="G49" s="11">
        <v>2</v>
      </c>
      <c r="H49" s="11">
        <v>42.9</v>
      </c>
      <c r="I49" s="11">
        <v>16.3</v>
      </c>
      <c r="J49" s="11">
        <v>9.1999999999999993</v>
      </c>
      <c r="K49" s="11">
        <v>16.3</v>
      </c>
      <c r="L49" s="11">
        <v>10.199999999999999</v>
      </c>
    </row>
  </sheetData>
  <mergeCells count="25">
    <mergeCell ref="B36:B49"/>
    <mergeCell ref="C36:C37"/>
    <mergeCell ref="C38:C39"/>
    <mergeCell ref="C40:C41"/>
    <mergeCell ref="C42:C43"/>
    <mergeCell ref="C44:C45"/>
    <mergeCell ref="C46:C47"/>
    <mergeCell ref="C48:C49"/>
    <mergeCell ref="B18:B35"/>
    <mergeCell ref="C18:C19"/>
    <mergeCell ref="C20:C21"/>
    <mergeCell ref="C22:C23"/>
    <mergeCell ref="C24:C25"/>
    <mergeCell ref="C26:C27"/>
    <mergeCell ref="C28:C29"/>
    <mergeCell ref="C30:C31"/>
    <mergeCell ref="C32:C33"/>
    <mergeCell ref="C34:C35"/>
    <mergeCell ref="B8:C9"/>
    <mergeCell ref="B10:B13"/>
    <mergeCell ref="C10:C11"/>
    <mergeCell ref="C12:C13"/>
    <mergeCell ref="B14:B17"/>
    <mergeCell ref="C14:C15"/>
    <mergeCell ref="C16:C17"/>
  </mergeCells>
  <phoneticPr fontId="2"/>
  <conditionalFormatting sqref="E9:L9">
    <cfRule type="top10" dxfId="1622" priority="743" rank="1"/>
  </conditionalFormatting>
  <conditionalFormatting sqref="E11:L11">
    <cfRule type="top10" dxfId="1621" priority="744" rank="1"/>
  </conditionalFormatting>
  <conditionalFormatting sqref="E13:L13">
    <cfRule type="top10" dxfId="1620" priority="745" rank="1"/>
  </conditionalFormatting>
  <conditionalFormatting sqref="E15:L15">
    <cfRule type="top10" dxfId="1619" priority="746" rank="1"/>
  </conditionalFormatting>
  <conditionalFormatting sqref="E17:L17">
    <cfRule type="top10" dxfId="1618" priority="747" rank="1"/>
  </conditionalFormatting>
  <conditionalFormatting sqref="E19:L19">
    <cfRule type="top10" dxfId="1617" priority="748" rank="1"/>
  </conditionalFormatting>
  <conditionalFormatting sqref="E25:L25">
    <cfRule type="top10" dxfId="1616" priority="751" rank="1"/>
  </conditionalFormatting>
  <conditionalFormatting sqref="E27:L27">
    <cfRule type="top10" dxfId="1615" priority="752" rank="1"/>
  </conditionalFormatting>
  <conditionalFormatting sqref="E29:L29">
    <cfRule type="top10" dxfId="1614" priority="753" rank="1"/>
  </conditionalFormatting>
  <conditionalFormatting sqref="E31:L31">
    <cfRule type="top10" dxfId="1613" priority="754" rank="1"/>
  </conditionalFormatting>
  <conditionalFormatting sqref="E33:L33">
    <cfRule type="top10" dxfId="1612" priority="755" rank="1"/>
  </conditionalFormatting>
  <conditionalFormatting sqref="E35:L35">
    <cfRule type="top10" dxfId="1611" priority="756" rank="1"/>
  </conditionalFormatting>
  <conditionalFormatting sqref="E37:L37">
    <cfRule type="top10" dxfId="1610" priority="757" rank="1"/>
  </conditionalFormatting>
  <conditionalFormatting sqref="E39:L39">
    <cfRule type="top10" dxfId="1609" priority="758" rank="1"/>
  </conditionalFormatting>
  <conditionalFormatting sqref="E41:L41">
    <cfRule type="top10" dxfId="1608" priority="759" rank="1"/>
  </conditionalFormatting>
  <conditionalFormatting sqref="E43:L43">
    <cfRule type="top10" dxfId="1607" priority="760" rank="1"/>
  </conditionalFormatting>
  <conditionalFormatting sqref="E45:L45">
    <cfRule type="top10" dxfId="1606" priority="761" rank="1"/>
  </conditionalFormatting>
  <conditionalFormatting sqref="E47:L47">
    <cfRule type="top10" dxfId="1605" priority="762" rank="1"/>
  </conditionalFormatting>
  <conditionalFormatting sqref="E49:L49">
    <cfRule type="top10" dxfId="1604" priority="763" rank="1"/>
  </conditionalFormatting>
  <pageMargins left="0.7" right="0.7" top="0.75" bottom="0.75" header="0.3" footer="0.3"/>
  <pageSetup paperSize="9" scale="61" orientation="landscape" r:id="rId1"/>
  <headerFoot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49"/>
  <sheetViews>
    <sheetView showGridLines="0" zoomScaleNormal="100" workbookViewId="0"/>
  </sheetViews>
  <sheetFormatPr defaultColWidth="8.625" defaultRowHeight="15.75" customHeight="1" x14ac:dyDescent="0.15"/>
  <cols>
    <col min="1" max="2" width="5.625" style="1" customWidth="1"/>
    <col min="3" max="3" width="20.625" style="1" customWidth="1"/>
    <col min="4" max="16384" width="8.625" style="1"/>
  </cols>
  <sheetData>
    <row r="2" spans="2:12" ht="15.75" customHeight="1" x14ac:dyDescent="0.15">
      <c r="B2" s="1" t="s">
        <v>546</v>
      </c>
    </row>
    <row r="3" spans="2:12" ht="15.75" customHeight="1" x14ac:dyDescent="0.15">
      <c r="B3" s="1" t="s">
        <v>547</v>
      </c>
    </row>
    <row r="4" spans="2:12" ht="15.75" customHeight="1" x14ac:dyDescent="0.15">
      <c r="B4" s="1" t="s">
        <v>565</v>
      </c>
    </row>
    <row r="5" spans="2:12" ht="15.75" customHeight="1" x14ac:dyDescent="0.15">
      <c r="B5" s="1" t="s">
        <v>549</v>
      </c>
    </row>
    <row r="6" spans="2:12" ht="4.5" customHeight="1" x14ac:dyDescent="0.15">
      <c r="B6" s="12"/>
      <c r="C6" s="14"/>
      <c r="D6" s="15"/>
      <c r="E6" s="6"/>
      <c r="F6" s="13"/>
      <c r="G6" s="13"/>
      <c r="H6" s="13"/>
      <c r="I6" s="13"/>
      <c r="J6" s="13"/>
    </row>
    <row r="7" spans="2:12" s="2" customFormat="1" ht="118.5" customHeight="1" thickBot="1" x14ac:dyDescent="0.2">
      <c r="B7" s="9"/>
      <c r="C7" s="5" t="s">
        <v>427</v>
      </c>
      <c r="D7" s="19" t="s">
        <v>52</v>
      </c>
      <c r="E7" s="22" t="s">
        <v>587</v>
      </c>
      <c r="F7" s="23" t="s">
        <v>599</v>
      </c>
      <c r="G7" s="23" t="s">
        <v>612</v>
      </c>
      <c r="H7" s="23" t="s">
        <v>43</v>
      </c>
      <c r="I7" s="23" t="s">
        <v>44</v>
      </c>
      <c r="J7" s="23" t="s">
        <v>53</v>
      </c>
      <c r="K7" s="76"/>
      <c r="L7" s="76"/>
    </row>
    <row r="8" spans="2:12" ht="15.75" customHeight="1" thickTop="1" x14ac:dyDescent="0.15">
      <c r="B8" s="108" t="s">
        <v>428</v>
      </c>
      <c r="C8" s="119"/>
      <c r="D8" s="16">
        <v>2216</v>
      </c>
      <c r="E8" s="46">
        <v>336</v>
      </c>
      <c r="F8" s="28">
        <v>1058</v>
      </c>
      <c r="G8" s="28">
        <v>186</v>
      </c>
      <c r="H8" s="28">
        <v>292</v>
      </c>
      <c r="I8" s="28">
        <v>52</v>
      </c>
      <c r="J8" s="28">
        <v>292</v>
      </c>
    </row>
    <row r="9" spans="2:12" ht="15.75" customHeight="1" x14ac:dyDescent="0.15">
      <c r="B9" s="110"/>
      <c r="C9" s="120"/>
      <c r="D9" s="18">
        <v>100</v>
      </c>
      <c r="E9" s="68">
        <v>15.2</v>
      </c>
      <c r="F9" s="11">
        <v>47.7</v>
      </c>
      <c r="G9" s="11">
        <v>8.4</v>
      </c>
      <c r="H9" s="11">
        <v>13.2</v>
      </c>
      <c r="I9" s="11">
        <v>2.2999999999999998</v>
      </c>
      <c r="J9" s="11">
        <v>13.2</v>
      </c>
    </row>
    <row r="10" spans="2:12" ht="15.75" customHeight="1" x14ac:dyDescent="0.15">
      <c r="B10" s="117" t="s">
        <v>429</v>
      </c>
      <c r="C10" s="121" t="s">
        <v>500</v>
      </c>
      <c r="D10" s="17">
        <v>1363</v>
      </c>
      <c r="E10" s="69">
        <v>200</v>
      </c>
      <c r="F10" s="10">
        <v>647</v>
      </c>
      <c r="G10" s="10">
        <v>131</v>
      </c>
      <c r="H10" s="10">
        <v>194</v>
      </c>
      <c r="I10" s="10">
        <v>31</v>
      </c>
      <c r="J10" s="10">
        <v>160</v>
      </c>
    </row>
    <row r="11" spans="2:12" ht="15.75" customHeight="1" x14ac:dyDescent="0.15">
      <c r="B11" s="116"/>
      <c r="C11" s="114"/>
      <c r="D11" s="33">
        <v>100</v>
      </c>
      <c r="E11" s="49">
        <v>14.7</v>
      </c>
      <c r="F11" s="35">
        <v>47.5</v>
      </c>
      <c r="G11" s="35">
        <v>9.6</v>
      </c>
      <c r="H11" s="35">
        <v>14.2</v>
      </c>
      <c r="I11" s="35">
        <v>2.2999999999999998</v>
      </c>
      <c r="J11" s="35">
        <v>11.7</v>
      </c>
    </row>
    <row r="12" spans="2:12" ht="15.75" customHeight="1" x14ac:dyDescent="0.15">
      <c r="B12" s="116"/>
      <c r="C12" s="112" t="s">
        <v>3</v>
      </c>
      <c r="D12" s="16">
        <v>852</v>
      </c>
      <c r="E12" s="46">
        <v>135</v>
      </c>
      <c r="F12" s="28">
        <v>411</v>
      </c>
      <c r="G12" s="28">
        <v>55</v>
      </c>
      <c r="H12" s="28">
        <v>98</v>
      </c>
      <c r="I12" s="28">
        <v>21</v>
      </c>
      <c r="J12" s="28">
        <v>132</v>
      </c>
    </row>
    <row r="13" spans="2:12" ht="15.75" customHeight="1" x14ac:dyDescent="0.15">
      <c r="B13" s="118"/>
      <c r="C13" s="113"/>
      <c r="D13" s="18">
        <v>100</v>
      </c>
      <c r="E13" s="68">
        <v>15.8</v>
      </c>
      <c r="F13" s="11">
        <v>48.2</v>
      </c>
      <c r="G13" s="11">
        <v>6.5</v>
      </c>
      <c r="H13" s="11">
        <v>11.5</v>
      </c>
      <c r="I13" s="11">
        <v>2.5</v>
      </c>
      <c r="J13" s="11">
        <v>15.5</v>
      </c>
    </row>
    <row r="14" spans="2:12" ht="15.75" customHeight="1" x14ac:dyDescent="0.15">
      <c r="B14" s="137" t="s">
        <v>468</v>
      </c>
      <c r="C14" s="140" t="s">
        <v>500</v>
      </c>
      <c r="D14" s="16">
        <v>853</v>
      </c>
      <c r="E14" s="46">
        <v>138</v>
      </c>
      <c r="F14" s="28">
        <v>406</v>
      </c>
      <c r="G14" s="28">
        <v>56</v>
      </c>
      <c r="H14" s="28">
        <v>97</v>
      </c>
      <c r="I14" s="28">
        <v>20</v>
      </c>
      <c r="J14" s="28">
        <v>136</v>
      </c>
    </row>
    <row r="15" spans="2:12" ht="15.75" customHeight="1" x14ac:dyDescent="0.15">
      <c r="B15" s="138"/>
      <c r="C15" s="141"/>
      <c r="D15" s="33">
        <v>100</v>
      </c>
      <c r="E15" s="49">
        <v>16.2</v>
      </c>
      <c r="F15" s="35">
        <v>47.6</v>
      </c>
      <c r="G15" s="35">
        <v>6.6</v>
      </c>
      <c r="H15" s="35">
        <v>11.4</v>
      </c>
      <c r="I15" s="35">
        <v>2.2999999999999998</v>
      </c>
      <c r="J15" s="35">
        <v>15.9</v>
      </c>
    </row>
    <row r="16" spans="2:12" ht="15.75" customHeight="1" x14ac:dyDescent="0.15">
      <c r="B16" s="138"/>
      <c r="C16" s="140" t="s">
        <v>540</v>
      </c>
      <c r="D16" s="16">
        <v>1347</v>
      </c>
      <c r="E16" s="46">
        <v>193</v>
      </c>
      <c r="F16" s="28">
        <v>647</v>
      </c>
      <c r="G16" s="28">
        <v>129</v>
      </c>
      <c r="H16" s="28">
        <v>195</v>
      </c>
      <c r="I16" s="28">
        <v>32</v>
      </c>
      <c r="J16" s="28">
        <v>151</v>
      </c>
    </row>
    <row r="17" spans="2:10" ht="15.75" customHeight="1" x14ac:dyDescent="0.15">
      <c r="B17" s="139"/>
      <c r="C17" s="140"/>
      <c r="D17" s="71">
        <v>100</v>
      </c>
      <c r="E17" s="70">
        <v>14.3</v>
      </c>
      <c r="F17" s="36">
        <v>48</v>
      </c>
      <c r="G17" s="36">
        <v>9.6</v>
      </c>
      <c r="H17" s="36">
        <v>14.5</v>
      </c>
      <c r="I17" s="36">
        <v>2.4</v>
      </c>
      <c r="J17" s="36">
        <v>11.2</v>
      </c>
    </row>
    <row r="18" spans="2:10" ht="15.75" customHeight="1" x14ac:dyDescent="0.15">
      <c r="B18" s="117" t="s">
        <v>469</v>
      </c>
      <c r="C18" s="121" t="s">
        <v>484</v>
      </c>
      <c r="D18" s="17">
        <v>1</v>
      </c>
      <c r="E18" s="69">
        <v>0</v>
      </c>
      <c r="F18" s="10">
        <v>1</v>
      </c>
      <c r="G18" s="10">
        <v>0</v>
      </c>
      <c r="H18" s="10">
        <v>0</v>
      </c>
      <c r="I18" s="10">
        <v>0</v>
      </c>
      <c r="J18" s="10">
        <v>0</v>
      </c>
    </row>
    <row r="19" spans="2:10" ht="15.75" customHeight="1" x14ac:dyDescent="0.15">
      <c r="B19" s="116"/>
      <c r="C19" s="114"/>
      <c r="D19" s="33">
        <v>100</v>
      </c>
      <c r="E19" s="49">
        <v>0</v>
      </c>
      <c r="F19" s="35">
        <v>100</v>
      </c>
      <c r="G19" s="35">
        <v>0</v>
      </c>
      <c r="H19" s="35">
        <v>0</v>
      </c>
      <c r="I19" s="35">
        <v>0</v>
      </c>
      <c r="J19" s="35">
        <v>0</v>
      </c>
    </row>
    <row r="20" spans="2:10" ht="15.75" customHeight="1" x14ac:dyDescent="0.15">
      <c r="B20" s="116"/>
      <c r="C20" s="112" t="s">
        <v>485</v>
      </c>
      <c r="D20" s="16">
        <v>0</v>
      </c>
      <c r="E20" s="46">
        <v>0</v>
      </c>
      <c r="F20" s="28">
        <v>0</v>
      </c>
      <c r="G20" s="28">
        <v>0</v>
      </c>
      <c r="H20" s="28">
        <v>0</v>
      </c>
      <c r="I20" s="28">
        <v>0</v>
      </c>
      <c r="J20" s="28">
        <v>0</v>
      </c>
    </row>
    <row r="21" spans="2:10" ht="15.75" customHeight="1" x14ac:dyDescent="0.15">
      <c r="B21" s="116"/>
      <c r="C21" s="114"/>
      <c r="D21" s="33">
        <v>0</v>
      </c>
      <c r="E21" s="49">
        <v>0</v>
      </c>
      <c r="F21" s="35">
        <v>0</v>
      </c>
      <c r="G21" s="35">
        <v>0</v>
      </c>
      <c r="H21" s="35">
        <v>0</v>
      </c>
      <c r="I21" s="35">
        <v>0</v>
      </c>
      <c r="J21" s="35">
        <v>0</v>
      </c>
    </row>
    <row r="22" spans="2:10" ht="15.75" customHeight="1" x14ac:dyDescent="0.15">
      <c r="B22" s="116"/>
      <c r="C22" s="112" t="s">
        <v>530</v>
      </c>
      <c r="D22" s="16">
        <v>0</v>
      </c>
      <c r="E22" s="46">
        <v>0</v>
      </c>
      <c r="F22" s="28">
        <v>0</v>
      </c>
      <c r="G22" s="28">
        <v>0</v>
      </c>
      <c r="H22" s="28">
        <v>0</v>
      </c>
      <c r="I22" s="28">
        <v>0</v>
      </c>
      <c r="J22" s="28">
        <v>0</v>
      </c>
    </row>
    <row r="23" spans="2:10" ht="15.75" customHeight="1" x14ac:dyDescent="0.15">
      <c r="B23" s="116"/>
      <c r="C23" s="114"/>
      <c r="D23" s="33">
        <v>0</v>
      </c>
      <c r="E23" s="49">
        <v>0</v>
      </c>
      <c r="F23" s="35">
        <v>0</v>
      </c>
      <c r="G23" s="35">
        <v>0</v>
      </c>
      <c r="H23" s="35">
        <v>0</v>
      </c>
      <c r="I23" s="35">
        <v>0</v>
      </c>
      <c r="J23" s="35">
        <v>0</v>
      </c>
    </row>
    <row r="24" spans="2:10" ht="15.75" customHeight="1" x14ac:dyDescent="0.15">
      <c r="B24" s="116"/>
      <c r="C24" s="112" t="s">
        <v>531</v>
      </c>
      <c r="D24" s="16">
        <v>5</v>
      </c>
      <c r="E24" s="46">
        <v>1</v>
      </c>
      <c r="F24" s="28">
        <v>3</v>
      </c>
      <c r="G24" s="28">
        <v>1</v>
      </c>
      <c r="H24" s="28">
        <v>0</v>
      </c>
      <c r="I24" s="28">
        <v>0</v>
      </c>
      <c r="J24" s="28">
        <v>0</v>
      </c>
    </row>
    <row r="25" spans="2:10" ht="15.75" customHeight="1" x14ac:dyDescent="0.15">
      <c r="B25" s="116"/>
      <c r="C25" s="114"/>
      <c r="D25" s="33">
        <v>100</v>
      </c>
      <c r="E25" s="49">
        <v>20</v>
      </c>
      <c r="F25" s="35">
        <v>60</v>
      </c>
      <c r="G25" s="35">
        <v>20</v>
      </c>
      <c r="H25" s="35">
        <v>0</v>
      </c>
      <c r="I25" s="35">
        <v>0</v>
      </c>
      <c r="J25" s="35">
        <v>0</v>
      </c>
    </row>
    <row r="26" spans="2:10" ht="15.75" customHeight="1" x14ac:dyDescent="0.15">
      <c r="B26" s="116"/>
      <c r="C26" s="112" t="s">
        <v>490</v>
      </c>
      <c r="D26" s="16">
        <v>20</v>
      </c>
      <c r="E26" s="46">
        <v>3</v>
      </c>
      <c r="F26" s="28">
        <v>10</v>
      </c>
      <c r="G26" s="28">
        <v>4</v>
      </c>
      <c r="H26" s="28">
        <v>2</v>
      </c>
      <c r="I26" s="28">
        <v>0</v>
      </c>
      <c r="J26" s="28">
        <v>1</v>
      </c>
    </row>
    <row r="27" spans="2:10" ht="15.75" customHeight="1" x14ac:dyDescent="0.15">
      <c r="B27" s="116"/>
      <c r="C27" s="114"/>
      <c r="D27" s="33">
        <v>100</v>
      </c>
      <c r="E27" s="49">
        <v>15</v>
      </c>
      <c r="F27" s="35">
        <v>50</v>
      </c>
      <c r="G27" s="35">
        <v>20</v>
      </c>
      <c r="H27" s="35">
        <v>10</v>
      </c>
      <c r="I27" s="35">
        <v>0</v>
      </c>
      <c r="J27" s="35">
        <v>5</v>
      </c>
    </row>
    <row r="28" spans="2:10" ht="15.75" customHeight="1" x14ac:dyDescent="0.15">
      <c r="B28" s="116"/>
      <c r="C28" s="112" t="s">
        <v>532</v>
      </c>
      <c r="D28" s="16">
        <v>230</v>
      </c>
      <c r="E28" s="46">
        <v>41</v>
      </c>
      <c r="F28" s="28">
        <v>129</v>
      </c>
      <c r="G28" s="28">
        <v>16</v>
      </c>
      <c r="H28" s="28">
        <v>17</v>
      </c>
      <c r="I28" s="28">
        <v>8</v>
      </c>
      <c r="J28" s="28">
        <v>19</v>
      </c>
    </row>
    <row r="29" spans="2:10" ht="15.75" customHeight="1" x14ac:dyDescent="0.15">
      <c r="B29" s="116"/>
      <c r="C29" s="114"/>
      <c r="D29" s="33">
        <v>100</v>
      </c>
      <c r="E29" s="49">
        <v>17.8</v>
      </c>
      <c r="F29" s="35">
        <v>56.1</v>
      </c>
      <c r="G29" s="35">
        <v>7</v>
      </c>
      <c r="H29" s="35">
        <v>7.4</v>
      </c>
      <c r="I29" s="35">
        <v>3.5</v>
      </c>
      <c r="J29" s="35">
        <v>8.3000000000000007</v>
      </c>
    </row>
    <row r="30" spans="2:10" ht="15.75" customHeight="1" x14ac:dyDescent="0.15">
      <c r="B30" s="116"/>
      <c r="C30" s="112" t="s">
        <v>533</v>
      </c>
      <c r="D30" s="16">
        <v>830</v>
      </c>
      <c r="E30" s="46">
        <v>118</v>
      </c>
      <c r="F30" s="28">
        <v>408</v>
      </c>
      <c r="G30" s="28">
        <v>65</v>
      </c>
      <c r="H30" s="28">
        <v>106</v>
      </c>
      <c r="I30" s="28">
        <v>18</v>
      </c>
      <c r="J30" s="28">
        <v>115</v>
      </c>
    </row>
    <row r="31" spans="2:10" ht="15.75" customHeight="1" x14ac:dyDescent="0.15">
      <c r="B31" s="116"/>
      <c r="C31" s="114"/>
      <c r="D31" s="33">
        <v>100</v>
      </c>
      <c r="E31" s="49">
        <v>14.2</v>
      </c>
      <c r="F31" s="35">
        <v>49.2</v>
      </c>
      <c r="G31" s="35">
        <v>7.8</v>
      </c>
      <c r="H31" s="35">
        <v>12.8</v>
      </c>
      <c r="I31" s="35">
        <v>2.2000000000000002</v>
      </c>
      <c r="J31" s="35">
        <v>13.9</v>
      </c>
    </row>
    <row r="32" spans="2:10" ht="15.75" customHeight="1" x14ac:dyDescent="0.15">
      <c r="B32" s="116"/>
      <c r="C32" s="112" t="s">
        <v>534</v>
      </c>
      <c r="D32" s="16">
        <v>1115</v>
      </c>
      <c r="E32" s="46">
        <v>172</v>
      </c>
      <c r="F32" s="28">
        <v>501</v>
      </c>
      <c r="G32" s="28">
        <v>98</v>
      </c>
      <c r="H32" s="28">
        <v>166</v>
      </c>
      <c r="I32" s="28">
        <v>26</v>
      </c>
      <c r="J32" s="28">
        <v>152</v>
      </c>
    </row>
    <row r="33" spans="2:10" ht="15.75" customHeight="1" x14ac:dyDescent="0.15">
      <c r="B33" s="116"/>
      <c r="C33" s="114"/>
      <c r="D33" s="33">
        <v>100</v>
      </c>
      <c r="E33" s="49">
        <v>15.4</v>
      </c>
      <c r="F33" s="35">
        <v>44.9</v>
      </c>
      <c r="G33" s="35">
        <v>8.8000000000000007</v>
      </c>
      <c r="H33" s="35">
        <v>14.9</v>
      </c>
      <c r="I33" s="35">
        <v>2.2999999999999998</v>
      </c>
      <c r="J33" s="35">
        <v>13.6</v>
      </c>
    </row>
    <row r="34" spans="2:10" ht="15.75" customHeight="1" x14ac:dyDescent="0.15">
      <c r="B34" s="116"/>
      <c r="C34" s="112" t="s">
        <v>492</v>
      </c>
      <c r="D34" s="16">
        <v>6</v>
      </c>
      <c r="E34" s="46">
        <v>1</v>
      </c>
      <c r="F34" s="28">
        <v>2</v>
      </c>
      <c r="G34" s="28">
        <v>1</v>
      </c>
      <c r="H34" s="28">
        <v>1</v>
      </c>
      <c r="I34" s="28">
        <v>0</v>
      </c>
      <c r="J34" s="28">
        <v>1</v>
      </c>
    </row>
    <row r="35" spans="2:10" ht="15.75" customHeight="1" x14ac:dyDescent="0.15">
      <c r="B35" s="118"/>
      <c r="C35" s="113"/>
      <c r="D35" s="18">
        <v>100</v>
      </c>
      <c r="E35" s="68">
        <v>16.7</v>
      </c>
      <c r="F35" s="11">
        <v>33.299999999999997</v>
      </c>
      <c r="G35" s="11">
        <v>16.7</v>
      </c>
      <c r="H35" s="11">
        <v>16.7</v>
      </c>
      <c r="I35" s="11">
        <v>0</v>
      </c>
      <c r="J35" s="11">
        <v>16.7</v>
      </c>
    </row>
    <row r="36" spans="2:10" ht="15.75" customHeight="1" x14ac:dyDescent="0.15">
      <c r="B36" s="117" t="s">
        <v>478</v>
      </c>
      <c r="C36" s="121" t="s">
        <v>535</v>
      </c>
      <c r="D36" s="17">
        <v>229</v>
      </c>
      <c r="E36" s="69">
        <v>46</v>
      </c>
      <c r="F36" s="10">
        <v>85</v>
      </c>
      <c r="G36" s="10">
        <v>28</v>
      </c>
      <c r="H36" s="10">
        <v>23</v>
      </c>
      <c r="I36" s="10">
        <v>6</v>
      </c>
      <c r="J36" s="10">
        <v>41</v>
      </c>
    </row>
    <row r="37" spans="2:10" ht="15.75" customHeight="1" x14ac:dyDescent="0.15">
      <c r="B37" s="116"/>
      <c r="C37" s="114"/>
      <c r="D37" s="33">
        <v>100</v>
      </c>
      <c r="E37" s="49">
        <v>20.100000000000001</v>
      </c>
      <c r="F37" s="35">
        <v>37.1</v>
      </c>
      <c r="G37" s="35">
        <v>12.2</v>
      </c>
      <c r="H37" s="35">
        <v>10</v>
      </c>
      <c r="I37" s="35">
        <v>2.6</v>
      </c>
      <c r="J37" s="35">
        <v>17.899999999999999</v>
      </c>
    </row>
    <row r="38" spans="2:10" ht="15.75" customHeight="1" x14ac:dyDescent="0.15">
      <c r="B38" s="116"/>
      <c r="C38" s="112" t="s">
        <v>536</v>
      </c>
      <c r="D38" s="16">
        <v>318</v>
      </c>
      <c r="E38" s="46">
        <v>56</v>
      </c>
      <c r="F38" s="28">
        <v>143</v>
      </c>
      <c r="G38" s="28">
        <v>32</v>
      </c>
      <c r="H38" s="28">
        <v>25</v>
      </c>
      <c r="I38" s="28">
        <v>8</v>
      </c>
      <c r="J38" s="28">
        <v>54</v>
      </c>
    </row>
    <row r="39" spans="2:10" ht="15.75" customHeight="1" x14ac:dyDescent="0.15">
      <c r="B39" s="116"/>
      <c r="C39" s="114"/>
      <c r="D39" s="33">
        <v>100</v>
      </c>
      <c r="E39" s="49">
        <v>17.600000000000001</v>
      </c>
      <c r="F39" s="35">
        <v>45</v>
      </c>
      <c r="G39" s="35">
        <v>10.1</v>
      </c>
      <c r="H39" s="35">
        <v>7.9</v>
      </c>
      <c r="I39" s="35">
        <v>2.5</v>
      </c>
      <c r="J39" s="35">
        <v>17</v>
      </c>
    </row>
    <row r="40" spans="2:10" ht="15.75" customHeight="1" x14ac:dyDescent="0.15">
      <c r="B40" s="116"/>
      <c r="C40" s="112" t="s">
        <v>495</v>
      </c>
      <c r="D40" s="16">
        <v>557</v>
      </c>
      <c r="E40" s="46">
        <v>82</v>
      </c>
      <c r="F40" s="28">
        <v>273</v>
      </c>
      <c r="G40" s="28">
        <v>45</v>
      </c>
      <c r="H40" s="28">
        <v>72</v>
      </c>
      <c r="I40" s="28">
        <v>16</v>
      </c>
      <c r="J40" s="28">
        <v>69</v>
      </c>
    </row>
    <row r="41" spans="2:10" ht="15.75" customHeight="1" x14ac:dyDescent="0.15">
      <c r="B41" s="116"/>
      <c r="C41" s="114"/>
      <c r="D41" s="33">
        <v>100</v>
      </c>
      <c r="E41" s="49">
        <v>14.7</v>
      </c>
      <c r="F41" s="35">
        <v>49</v>
      </c>
      <c r="G41" s="35">
        <v>8.1</v>
      </c>
      <c r="H41" s="35">
        <v>12.9</v>
      </c>
      <c r="I41" s="35">
        <v>2.9</v>
      </c>
      <c r="J41" s="35">
        <v>12.4</v>
      </c>
    </row>
    <row r="42" spans="2:10" ht="15.75" customHeight="1" x14ac:dyDescent="0.15">
      <c r="B42" s="116"/>
      <c r="C42" s="112" t="s">
        <v>537</v>
      </c>
      <c r="D42" s="16">
        <v>489</v>
      </c>
      <c r="E42" s="46">
        <v>76</v>
      </c>
      <c r="F42" s="28">
        <v>241</v>
      </c>
      <c r="G42" s="28">
        <v>37</v>
      </c>
      <c r="H42" s="28">
        <v>75</v>
      </c>
      <c r="I42" s="28">
        <v>6</v>
      </c>
      <c r="J42" s="28">
        <v>54</v>
      </c>
    </row>
    <row r="43" spans="2:10" ht="15.75" customHeight="1" x14ac:dyDescent="0.15">
      <c r="B43" s="116"/>
      <c r="C43" s="112"/>
      <c r="D43" s="71">
        <v>100</v>
      </c>
      <c r="E43" s="70">
        <v>15.5</v>
      </c>
      <c r="F43" s="36">
        <v>49.3</v>
      </c>
      <c r="G43" s="36">
        <v>7.6</v>
      </c>
      <c r="H43" s="36">
        <v>15.3</v>
      </c>
      <c r="I43" s="36">
        <v>1.2</v>
      </c>
      <c r="J43" s="36">
        <v>11</v>
      </c>
    </row>
    <row r="44" spans="2:10" ht="15.75" customHeight="1" x14ac:dyDescent="0.15">
      <c r="B44" s="116"/>
      <c r="C44" s="142" t="s">
        <v>538</v>
      </c>
      <c r="D44" s="72">
        <v>333</v>
      </c>
      <c r="E44" s="50">
        <v>39</v>
      </c>
      <c r="F44" s="38">
        <v>162</v>
      </c>
      <c r="G44" s="38">
        <v>24</v>
      </c>
      <c r="H44" s="38">
        <v>58</v>
      </c>
      <c r="I44" s="38">
        <v>9</v>
      </c>
      <c r="J44" s="38">
        <v>41</v>
      </c>
    </row>
    <row r="45" spans="2:10" ht="15.75" customHeight="1" x14ac:dyDescent="0.15">
      <c r="B45" s="116"/>
      <c r="C45" s="114"/>
      <c r="D45" s="33">
        <v>100</v>
      </c>
      <c r="E45" s="49">
        <v>11.7</v>
      </c>
      <c r="F45" s="35">
        <v>48.6</v>
      </c>
      <c r="G45" s="35">
        <v>7.2</v>
      </c>
      <c r="H45" s="35">
        <v>17.399999999999999</v>
      </c>
      <c r="I45" s="35">
        <v>2.7</v>
      </c>
      <c r="J45" s="35">
        <v>12.3</v>
      </c>
    </row>
    <row r="46" spans="2:10" ht="15.75" customHeight="1" x14ac:dyDescent="0.15">
      <c r="B46" s="116"/>
      <c r="C46" s="142" t="s">
        <v>539</v>
      </c>
      <c r="D46" s="72">
        <v>165</v>
      </c>
      <c r="E46" s="50">
        <v>22</v>
      </c>
      <c r="F46" s="38">
        <v>88</v>
      </c>
      <c r="G46" s="38">
        <v>10</v>
      </c>
      <c r="H46" s="38">
        <v>28</v>
      </c>
      <c r="I46" s="38">
        <v>3</v>
      </c>
      <c r="J46" s="38">
        <v>14</v>
      </c>
    </row>
    <row r="47" spans="2:10" ht="15.75" customHeight="1" x14ac:dyDescent="0.15">
      <c r="B47" s="116"/>
      <c r="C47" s="114"/>
      <c r="D47" s="33">
        <v>100</v>
      </c>
      <c r="E47" s="49">
        <v>13.3</v>
      </c>
      <c r="F47" s="35">
        <v>53.3</v>
      </c>
      <c r="G47" s="35">
        <v>6.1</v>
      </c>
      <c r="H47" s="35">
        <v>17</v>
      </c>
      <c r="I47" s="35">
        <v>1.8</v>
      </c>
      <c r="J47" s="35">
        <v>8.5</v>
      </c>
    </row>
    <row r="48" spans="2:10" ht="15.75" customHeight="1" x14ac:dyDescent="0.15">
      <c r="B48" s="116"/>
      <c r="C48" s="112" t="s">
        <v>24</v>
      </c>
      <c r="D48" s="16">
        <v>98</v>
      </c>
      <c r="E48" s="46">
        <v>12</v>
      </c>
      <c r="F48" s="28">
        <v>53</v>
      </c>
      <c r="G48" s="28">
        <v>7</v>
      </c>
      <c r="H48" s="28">
        <v>10</v>
      </c>
      <c r="I48" s="28">
        <v>3</v>
      </c>
      <c r="J48" s="28">
        <v>13</v>
      </c>
    </row>
    <row r="49" spans="2:10" ht="15.75" customHeight="1" x14ac:dyDescent="0.15">
      <c r="B49" s="118"/>
      <c r="C49" s="113"/>
      <c r="D49" s="18">
        <v>100</v>
      </c>
      <c r="E49" s="68">
        <v>12.2</v>
      </c>
      <c r="F49" s="11">
        <v>54.1</v>
      </c>
      <c r="G49" s="11">
        <v>7.1</v>
      </c>
      <c r="H49" s="11">
        <v>10.199999999999999</v>
      </c>
      <c r="I49" s="11">
        <v>3.1</v>
      </c>
      <c r="J49" s="11">
        <v>13.3</v>
      </c>
    </row>
  </sheetData>
  <mergeCells count="25">
    <mergeCell ref="B36:B49"/>
    <mergeCell ref="C36:C37"/>
    <mergeCell ref="C38:C39"/>
    <mergeCell ref="C40:C41"/>
    <mergeCell ref="C42:C43"/>
    <mergeCell ref="C44:C45"/>
    <mergeCell ref="C46:C47"/>
    <mergeCell ref="C48:C49"/>
    <mergeCell ref="B18:B35"/>
    <mergeCell ref="C18:C19"/>
    <mergeCell ref="C20:C21"/>
    <mergeCell ref="C22:C23"/>
    <mergeCell ref="C24:C25"/>
    <mergeCell ref="C26:C27"/>
    <mergeCell ref="C28:C29"/>
    <mergeCell ref="C30:C31"/>
    <mergeCell ref="C32:C33"/>
    <mergeCell ref="C34:C35"/>
    <mergeCell ref="B8:C9"/>
    <mergeCell ref="B10:B13"/>
    <mergeCell ref="C10:C11"/>
    <mergeCell ref="C12:C13"/>
    <mergeCell ref="B14:B17"/>
    <mergeCell ref="C14:C15"/>
    <mergeCell ref="C16:C17"/>
  </mergeCells>
  <phoneticPr fontId="2"/>
  <conditionalFormatting sqref="E9:J9">
    <cfRule type="top10" dxfId="1603" priority="764" rank="1"/>
  </conditionalFormatting>
  <conditionalFormatting sqref="E11:J11">
    <cfRule type="top10" dxfId="1602" priority="765" rank="1"/>
  </conditionalFormatting>
  <conditionalFormatting sqref="E13:J13">
    <cfRule type="top10" dxfId="1601" priority="766" rank="1"/>
  </conditionalFormatting>
  <conditionalFormatting sqref="E15:J15">
    <cfRule type="top10" dxfId="1600" priority="767" rank="1"/>
  </conditionalFormatting>
  <conditionalFormatting sqref="E17:J17">
    <cfRule type="top10" dxfId="1599" priority="768" rank="1"/>
  </conditionalFormatting>
  <conditionalFormatting sqref="E19:J19">
    <cfRule type="top10" dxfId="1598" priority="769" rank="1"/>
  </conditionalFormatting>
  <conditionalFormatting sqref="E25:J25">
    <cfRule type="top10" dxfId="1597" priority="772" rank="1"/>
  </conditionalFormatting>
  <conditionalFormatting sqref="E27:J27">
    <cfRule type="top10" dxfId="1596" priority="773" rank="1"/>
  </conditionalFormatting>
  <conditionalFormatting sqref="E29:J29">
    <cfRule type="top10" dxfId="1595" priority="774" rank="1"/>
  </conditionalFormatting>
  <conditionalFormatting sqref="E31:J31">
    <cfRule type="top10" dxfId="1594" priority="775" rank="1"/>
  </conditionalFormatting>
  <conditionalFormatting sqref="E33:J33">
    <cfRule type="top10" dxfId="1593" priority="776" rank="1"/>
  </conditionalFormatting>
  <conditionalFormatting sqref="E35:J35">
    <cfRule type="top10" dxfId="1592" priority="777" rank="1"/>
  </conditionalFormatting>
  <conditionalFormatting sqref="E37:J37">
    <cfRule type="top10" dxfId="1591" priority="778" rank="1"/>
  </conditionalFormatting>
  <conditionalFormatting sqref="E39:J39">
    <cfRule type="top10" dxfId="1590" priority="779" rank="1"/>
  </conditionalFormatting>
  <conditionalFormatting sqref="E41:J41">
    <cfRule type="top10" dxfId="1589" priority="780" rank="1"/>
  </conditionalFormatting>
  <conditionalFormatting sqref="E43:J43">
    <cfRule type="top10" dxfId="1588" priority="781" rank="1"/>
  </conditionalFormatting>
  <conditionalFormatting sqref="E45:J45">
    <cfRule type="top10" dxfId="1587" priority="782" rank="1"/>
  </conditionalFormatting>
  <conditionalFormatting sqref="E47:J47">
    <cfRule type="top10" dxfId="1586" priority="783" rank="1"/>
  </conditionalFormatting>
  <conditionalFormatting sqref="E49:J49">
    <cfRule type="top10" dxfId="1585" priority="784" rank="1"/>
  </conditionalFormatting>
  <pageMargins left="0.7" right="0.7" top="0.75" bottom="0.75" header="0.3" footer="0.3"/>
  <pageSetup paperSize="9" scale="61" orientation="landscape" r:id="rId1"/>
  <headerFoot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0" ht="15.75" customHeight="1" x14ac:dyDescent="0.15">
      <c r="B2" s="1" t="s">
        <v>613</v>
      </c>
    </row>
    <row r="3" spans="2:10" ht="15.75" customHeight="1" x14ac:dyDescent="0.15">
      <c r="B3" s="1" t="s">
        <v>50</v>
      </c>
    </row>
    <row r="4" spans="2:10" ht="15.75" customHeight="1" x14ac:dyDescent="0.15">
      <c r="B4" s="1" t="s">
        <v>614</v>
      </c>
    </row>
    <row r="5" spans="2:10" ht="15.75" customHeight="1" x14ac:dyDescent="0.15">
      <c r="B5" s="1" t="s">
        <v>615</v>
      </c>
    </row>
    <row r="6" spans="2:10" ht="4.5" customHeight="1" x14ac:dyDescent="0.15">
      <c r="B6" s="12"/>
      <c r="C6" s="14"/>
      <c r="D6" s="15"/>
      <c r="E6" s="73"/>
      <c r="F6" s="13"/>
      <c r="G6" s="13"/>
      <c r="H6" s="13"/>
      <c r="I6" s="13"/>
      <c r="J6" s="13"/>
    </row>
    <row r="7" spans="2:10" s="2" customFormat="1" ht="118.5" customHeight="1" thickBot="1" x14ac:dyDescent="0.2">
      <c r="B7" s="25"/>
      <c r="C7" s="26" t="s">
        <v>427</v>
      </c>
      <c r="D7" s="19" t="s">
        <v>52</v>
      </c>
      <c r="E7" s="22" t="s">
        <v>627</v>
      </c>
      <c r="F7" s="23" t="s">
        <v>285</v>
      </c>
      <c r="G7" s="23" t="s">
        <v>286</v>
      </c>
      <c r="H7" s="23" t="s">
        <v>287</v>
      </c>
      <c r="I7" s="23" t="s">
        <v>44</v>
      </c>
      <c r="J7" s="23" t="s">
        <v>53</v>
      </c>
    </row>
    <row r="8" spans="2:10" ht="15.75" customHeight="1" thickTop="1" x14ac:dyDescent="0.15">
      <c r="B8" s="108" t="s">
        <v>428</v>
      </c>
      <c r="C8" s="119"/>
      <c r="D8" s="16">
        <v>252</v>
      </c>
      <c r="E8" s="46">
        <v>50</v>
      </c>
      <c r="F8" s="28">
        <v>88</v>
      </c>
      <c r="G8" s="28">
        <v>6</v>
      </c>
      <c r="H8" s="28">
        <v>50</v>
      </c>
      <c r="I8" s="28">
        <v>48</v>
      </c>
      <c r="J8" s="28">
        <v>10</v>
      </c>
    </row>
    <row r="9" spans="2:10" ht="15.75" customHeight="1" x14ac:dyDescent="0.15">
      <c r="B9" s="110"/>
      <c r="C9" s="120"/>
      <c r="D9" s="18">
        <v>100</v>
      </c>
      <c r="E9" s="68">
        <v>19.8</v>
      </c>
      <c r="F9" s="11">
        <v>34.9</v>
      </c>
      <c r="G9" s="11">
        <v>2.4</v>
      </c>
      <c r="H9" s="11">
        <v>19.8</v>
      </c>
      <c r="I9" s="11">
        <v>19</v>
      </c>
      <c r="J9" s="11">
        <v>4</v>
      </c>
    </row>
    <row r="10" spans="2:10" ht="15.75" customHeight="1" x14ac:dyDescent="0.15">
      <c r="B10" s="117" t="s">
        <v>429</v>
      </c>
      <c r="C10" s="140" t="s">
        <v>2</v>
      </c>
      <c r="D10" s="16">
        <v>100</v>
      </c>
      <c r="E10" s="46">
        <v>13</v>
      </c>
      <c r="F10" s="28">
        <v>52</v>
      </c>
      <c r="G10" s="28">
        <v>3</v>
      </c>
      <c r="H10" s="28">
        <v>14</v>
      </c>
      <c r="I10" s="28">
        <v>13</v>
      </c>
      <c r="J10" s="28">
        <v>5</v>
      </c>
    </row>
    <row r="11" spans="2:10" ht="15.75" customHeight="1" x14ac:dyDescent="0.15">
      <c r="B11" s="116"/>
      <c r="C11" s="141"/>
      <c r="D11" s="33">
        <v>100</v>
      </c>
      <c r="E11" s="49">
        <v>13</v>
      </c>
      <c r="F11" s="35">
        <v>52</v>
      </c>
      <c r="G11" s="35">
        <v>3</v>
      </c>
      <c r="H11" s="35">
        <v>14</v>
      </c>
      <c r="I11" s="35">
        <v>13</v>
      </c>
      <c r="J11" s="35">
        <v>5</v>
      </c>
    </row>
    <row r="12" spans="2:10" ht="15.75" customHeight="1" x14ac:dyDescent="0.15">
      <c r="B12" s="116"/>
      <c r="C12" s="140" t="s">
        <v>3</v>
      </c>
      <c r="D12" s="16">
        <v>149</v>
      </c>
      <c r="E12" s="46">
        <v>36</v>
      </c>
      <c r="F12" s="28">
        <v>34</v>
      </c>
      <c r="G12" s="28">
        <v>3</v>
      </c>
      <c r="H12" s="28">
        <v>36</v>
      </c>
      <c r="I12" s="28">
        <v>35</v>
      </c>
      <c r="J12" s="28">
        <v>5</v>
      </c>
    </row>
    <row r="13" spans="2:10" ht="15.75" customHeight="1" x14ac:dyDescent="0.15">
      <c r="B13" s="118"/>
      <c r="C13" s="143"/>
      <c r="D13" s="18">
        <v>100</v>
      </c>
      <c r="E13" s="68">
        <v>24.2</v>
      </c>
      <c r="F13" s="11">
        <v>22.8</v>
      </c>
      <c r="G13" s="11">
        <v>2</v>
      </c>
      <c r="H13" s="11">
        <v>24.2</v>
      </c>
      <c r="I13" s="11">
        <v>23.5</v>
      </c>
      <c r="J13" s="11">
        <v>3.4</v>
      </c>
    </row>
  </sheetData>
  <mergeCells count="4">
    <mergeCell ref="B8:C9"/>
    <mergeCell ref="B10:B13"/>
    <mergeCell ref="C10:C11"/>
    <mergeCell ref="C12:C13"/>
  </mergeCells>
  <phoneticPr fontId="2"/>
  <conditionalFormatting sqref="E9:J9">
    <cfRule type="top10" dxfId="1584" priority="785" rank="1"/>
  </conditionalFormatting>
  <conditionalFormatting sqref="E11:J11">
    <cfRule type="top10" dxfId="1583" priority="786" rank="1"/>
  </conditionalFormatting>
  <conditionalFormatting sqref="E13:J13">
    <cfRule type="top10" dxfId="1582" priority="787" rank="1"/>
  </conditionalFormatting>
  <pageMargins left="0.7" right="0.7" top="0.75" bottom="0.75" header="0.3" footer="0.3"/>
  <pageSetup paperSize="9" orientation="landscape" r:id="rId1"/>
  <headerFoot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8" ht="15.75" customHeight="1" x14ac:dyDescent="0.15">
      <c r="B2" s="1" t="s">
        <v>613</v>
      </c>
    </row>
    <row r="3" spans="2:8" ht="15.75" customHeight="1" x14ac:dyDescent="0.15">
      <c r="B3" s="1" t="s">
        <v>50</v>
      </c>
    </row>
    <row r="4" spans="2:8" ht="15.75" customHeight="1" x14ac:dyDescent="0.15">
      <c r="B4" s="1" t="s">
        <v>616</v>
      </c>
    </row>
    <row r="5" spans="2:8" ht="15.75" customHeight="1" x14ac:dyDescent="0.15">
      <c r="B5" s="1" t="s">
        <v>615</v>
      </c>
    </row>
    <row r="6" spans="2:8" ht="4.5" customHeight="1" x14ac:dyDescent="0.15">
      <c r="B6" s="12"/>
      <c r="C6" s="14"/>
      <c r="D6" s="15"/>
      <c r="E6" s="73"/>
      <c r="F6" s="13"/>
      <c r="G6" s="13"/>
      <c r="H6" s="13"/>
    </row>
    <row r="7" spans="2:8" s="2" customFormat="1" ht="118.5" customHeight="1" thickBot="1" x14ac:dyDescent="0.2">
      <c r="B7" s="25"/>
      <c r="C7" s="26" t="s">
        <v>427</v>
      </c>
      <c r="D7" s="19" t="s">
        <v>52</v>
      </c>
      <c r="E7" s="22" t="s">
        <v>34</v>
      </c>
      <c r="F7" s="23" t="s">
        <v>283</v>
      </c>
      <c r="G7" s="23" t="s">
        <v>284</v>
      </c>
      <c r="H7" s="23" t="s">
        <v>53</v>
      </c>
    </row>
    <row r="8" spans="2:8" ht="15.75" customHeight="1" thickTop="1" x14ac:dyDescent="0.15">
      <c r="B8" s="108" t="s">
        <v>428</v>
      </c>
      <c r="C8" s="119"/>
      <c r="D8" s="16">
        <v>252</v>
      </c>
      <c r="E8" s="46">
        <v>64</v>
      </c>
      <c r="F8" s="28">
        <v>72</v>
      </c>
      <c r="G8" s="28">
        <v>109</v>
      </c>
      <c r="H8" s="28">
        <v>7</v>
      </c>
    </row>
    <row r="9" spans="2:8" ht="15.75" customHeight="1" x14ac:dyDescent="0.15">
      <c r="B9" s="110"/>
      <c r="C9" s="120"/>
      <c r="D9" s="18">
        <v>100</v>
      </c>
      <c r="E9" s="68">
        <v>25.4</v>
      </c>
      <c r="F9" s="11">
        <v>28.6</v>
      </c>
      <c r="G9" s="11">
        <v>43.3</v>
      </c>
      <c r="H9" s="11">
        <v>2.8</v>
      </c>
    </row>
    <row r="10" spans="2:8" ht="15.75" customHeight="1" x14ac:dyDescent="0.15">
      <c r="B10" s="117" t="s">
        <v>429</v>
      </c>
      <c r="C10" s="140" t="s">
        <v>2</v>
      </c>
      <c r="D10" s="16">
        <v>100</v>
      </c>
      <c r="E10" s="46">
        <v>30</v>
      </c>
      <c r="F10" s="28">
        <v>29</v>
      </c>
      <c r="G10" s="28">
        <v>39</v>
      </c>
      <c r="H10" s="28">
        <v>2</v>
      </c>
    </row>
    <row r="11" spans="2:8" ht="15.75" customHeight="1" x14ac:dyDescent="0.15">
      <c r="B11" s="116"/>
      <c r="C11" s="141"/>
      <c r="D11" s="33">
        <v>100</v>
      </c>
      <c r="E11" s="49">
        <v>30</v>
      </c>
      <c r="F11" s="35">
        <v>29</v>
      </c>
      <c r="G11" s="35">
        <v>39</v>
      </c>
      <c r="H11" s="35">
        <v>2</v>
      </c>
    </row>
    <row r="12" spans="2:8" ht="15.75" customHeight="1" x14ac:dyDescent="0.15">
      <c r="B12" s="116"/>
      <c r="C12" s="140" t="s">
        <v>3</v>
      </c>
      <c r="D12" s="16">
        <v>149</v>
      </c>
      <c r="E12" s="46">
        <v>34</v>
      </c>
      <c r="F12" s="28">
        <v>40</v>
      </c>
      <c r="G12" s="28">
        <v>70</v>
      </c>
      <c r="H12" s="28">
        <v>5</v>
      </c>
    </row>
    <row r="13" spans="2:8" ht="15.75" customHeight="1" x14ac:dyDescent="0.15">
      <c r="B13" s="118"/>
      <c r="C13" s="143"/>
      <c r="D13" s="18">
        <v>100</v>
      </c>
      <c r="E13" s="68">
        <v>22.8</v>
      </c>
      <c r="F13" s="11">
        <v>26.8</v>
      </c>
      <c r="G13" s="11">
        <v>47</v>
      </c>
      <c r="H13" s="11">
        <v>3.4</v>
      </c>
    </row>
  </sheetData>
  <mergeCells count="4">
    <mergeCell ref="B8:C9"/>
    <mergeCell ref="B10:B13"/>
    <mergeCell ref="C10:C11"/>
    <mergeCell ref="C12:C13"/>
  </mergeCells>
  <phoneticPr fontId="2"/>
  <conditionalFormatting sqref="E9:H9">
    <cfRule type="top10" dxfId="1581" priority="788" rank="1"/>
  </conditionalFormatting>
  <conditionalFormatting sqref="E11:H11">
    <cfRule type="top10" dxfId="1580" priority="789" rank="1"/>
  </conditionalFormatting>
  <conditionalFormatting sqref="E13:H13">
    <cfRule type="top10" dxfId="1579" priority="790" rank="1"/>
  </conditionalFormatting>
  <pageMargins left="0.7" right="0.7" top="0.75" bottom="0.75" header="0.3" footer="0.3"/>
  <pageSetup paperSize="9" orientation="landscape" r:id="rId1"/>
  <headerFoot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20" ht="15.75" customHeight="1" x14ac:dyDescent="0.15">
      <c r="B2" s="1" t="s">
        <v>613</v>
      </c>
    </row>
    <row r="3" spans="2:20" ht="15.75" customHeight="1" x14ac:dyDescent="0.15">
      <c r="B3" s="1" t="s">
        <v>50</v>
      </c>
    </row>
    <row r="4" spans="2:20" ht="15.75" customHeight="1" x14ac:dyDescent="0.15">
      <c r="B4" s="1" t="s">
        <v>617</v>
      </c>
    </row>
    <row r="5" spans="2:20" ht="15.75" customHeight="1" x14ac:dyDescent="0.15">
      <c r="B5" s="1" t="s">
        <v>618</v>
      </c>
    </row>
    <row r="6" spans="2:20" ht="4.5" customHeight="1" x14ac:dyDescent="0.15">
      <c r="B6" s="12"/>
      <c r="C6" s="14"/>
      <c r="D6" s="15"/>
      <c r="E6" s="73"/>
      <c r="F6" s="13"/>
      <c r="G6" s="13"/>
      <c r="H6" s="13"/>
      <c r="I6" s="13"/>
      <c r="J6" s="13"/>
      <c r="K6" s="13"/>
      <c r="L6" s="13"/>
      <c r="M6" s="13"/>
      <c r="N6" s="13"/>
      <c r="O6" s="12"/>
      <c r="P6" s="13"/>
      <c r="Q6" s="13"/>
      <c r="R6" s="13"/>
      <c r="S6" s="13"/>
      <c r="T6" s="73"/>
    </row>
    <row r="7" spans="2:20" s="2" customFormat="1" ht="118.5" customHeight="1" thickBot="1" x14ac:dyDescent="0.2">
      <c r="B7" s="25"/>
      <c r="C7" s="26" t="s">
        <v>427</v>
      </c>
      <c r="D7" s="19" t="s">
        <v>52</v>
      </c>
      <c r="E7" s="22" t="s">
        <v>270</v>
      </c>
      <c r="F7" s="23" t="s">
        <v>271</v>
      </c>
      <c r="G7" s="23" t="s">
        <v>272</v>
      </c>
      <c r="H7" s="23" t="s">
        <v>273</v>
      </c>
      <c r="I7" s="23" t="s">
        <v>274</v>
      </c>
      <c r="J7" s="23" t="s">
        <v>275</v>
      </c>
      <c r="K7" s="23" t="s">
        <v>276</v>
      </c>
      <c r="L7" s="23" t="s">
        <v>277</v>
      </c>
      <c r="M7" s="23" t="s">
        <v>278</v>
      </c>
      <c r="N7" s="23" t="s">
        <v>279</v>
      </c>
      <c r="O7" s="79" t="s">
        <v>280</v>
      </c>
      <c r="P7" s="23" t="s">
        <v>628</v>
      </c>
      <c r="Q7" s="23" t="s">
        <v>282</v>
      </c>
      <c r="R7" s="23" t="s">
        <v>44</v>
      </c>
      <c r="S7" s="23" t="s">
        <v>74</v>
      </c>
      <c r="T7" s="22" t="s">
        <v>53</v>
      </c>
    </row>
    <row r="8" spans="2:20" ht="15.75" customHeight="1" thickTop="1" x14ac:dyDescent="0.15">
      <c r="B8" s="108" t="s">
        <v>428</v>
      </c>
      <c r="C8" s="119"/>
      <c r="D8" s="16">
        <v>181</v>
      </c>
      <c r="E8" s="46">
        <v>22</v>
      </c>
      <c r="F8" s="28">
        <v>17</v>
      </c>
      <c r="G8" s="28">
        <v>5</v>
      </c>
      <c r="H8" s="28">
        <v>8</v>
      </c>
      <c r="I8" s="28">
        <v>15</v>
      </c>
      <c r="J8" s="28">
        <v>118</v>
      </c>
      <c r="K8" s="28">
        <v>6</v>
      </c>
      <c r="L8" s="28">
        <v>13</v>
      </c>
      <c r="M8" s="28">
        <v>2</v>
      </c>
      <c r="N8" s="28">
        <v>23</v>
      </c>
      <c r="O8" s="80">
        <v>17</v>
      </c>
      <c r="P8" s="85">
        <v>3</v>
      </c>
      <c r="Q8" s="85">
        <v>37</v>
      </c>
      <c r="R8" s="85">
        <v>20</v>
      </c>
      <c r="S8" s="85">
        <v>1</v>
      </c>
      <c r="T8" s="83">
        <v>20</v>
      </c>
    </row>
    <row r="9" spans="2:20" ht="15.75" customHeight="1" x14ac:dyDescent="0.15">
      <c r="B9" s="110"/>
      <c r="C9" s="120"/>
      <c r="D9" s="18">
        <v>100</v>
      </c>
      <c r="E9" s="68">
        <v>12.2</v>
      </c>
      <c r="F9" s="11">
        <v>9.4</v>
      </c>
      <c r="G9" s="11">
        <v>2.8</v>
      </c>
      <c r="H9" s="11">
        <v>4.4000000000000004</v>
      </c>
      <c r="I9" s="11">
        <v>8.3000000000000007</v>
      </c>
      <c r="J9" s="11">
        <v>65.2</v>
      </c>
      <c r="K9" s="11">
        <v>3.3</v>
      </c>
      <c r="L9" s="11">
        <v>7.2</v>
      </c>
      <c r="M9" s="11">
        <v>1.1000000000000001</v>
      </c>
      <c r="N9" s="11">
        <v>12.7</v>
      </c>
      <c r="O9" s="81">
        <v>9.4</v>
      </c>
      <c r="P9" s="11">
        <v>1.7</v>
      </c>
      <c r="Q9" s="11">
        <v>20.399999999999999</v>
      </c>
      <c r="R9" s="11">
        <v>11</v>
      </c>
      <c r="S9" s="11">
        <v>0.6</v>
      </c>
      <c r="T9" s="68">
        <v>11</v>
      </c>
    </row>
    <row r="10" spans="2:20" ht="15.75" customHeight="1" x14ac:dyDescent="0.15">
      <c r="B10" s="117" t="s">
        <v>429</v>
      </c>
      <c r="C10" s="140" t="s">
        <v>2</v>
      </c>
      <c r="D10" s="16">
        <v>68</v>
      </c>
      <c r="E10" s="46">
        <v>12</v>
      </c>
      <c r="F10" s="28">
        <v>12</v>
      </c>
      <c r="G10" s="28">
        <v>3</v>
      </c>
      <c r="H10" s="28">
        <v>6</v>
      </c>
      <c r="I10" s="28">
        <v>8</v>
      </c>
      <c r="J10" s="28">
        <v>46</v>
      </c>
      <c r="K10" s="28">
        <v>2</v>
      </c>
      <c r="L10" s="28">
        <v>11</v>
      </c>
      <c r="M10" s="28">
        <v>2</v>
      </c>
      <c r="N10" s="28">
        <v>12</v>
      </c>
      <c r="O10" s="80">
        <v>3</v>
      </c>
      <c r="P10" s="78">
        <v>2</v>
      </c>
      <c r="Q10" s="78">
        <v>15</v>
      </c>
      <c r="R10" s="78">
        <v>7</v>
      </c>
      <c r="S10" s="78">
        <v>0</v>
      </c>
      <c r="T10" s="84">
        <v>7</v>
      </c>
    </row>
    <row r="11" spans="2:20" ht="15.75" customHeight="1" x14ac:dyDescent="0.15">
      <c r="B11" s="116"/>
      <c r="C11" s="141"/>
      <c r="D11" s="33">
        <v>100</v>
      </c>
      <c r="E11" s="49">
        <v>17.600000000000001</v>
      </c>
      <c r="F11" s="35">
        <v>17.600000000000001</v>
      </c>
      <c r="G11" s="35">
        <v>4.4000000000000004</v>
      </c>
      <c r="H11" s="35">
        <v>8.8000000000000007</v>
      </c>
      <c r="I11" s="35">
        <v>11.8</v>
      </c>
      <c r="J11" s="35">
        <v>67.599999999999994</v>
      </c>
      <c r="K11" s="35">
        <v>2.9</v>
      </c>
      <c r="L11" s="35">
        <v>16.2</v>
      </c>
      <c r="M11" s="35">
        <v>2.9</v>
      </c>
      <c r="N11" s="35">
        <v>17.600000000000001</v>
      </c>
      <c r="O11" s="82">
        <v>4.4000000000000004</v>
      </c>
      <c r="P11" s="35">
        <v>2.9</v>
      </c>
      <c r="Q11" s="35">
        <v>22.1</v>
      </c>
      <c r="R11" s="35">
        <v>10.3</v>
      </c>
      <c r="S11" s="35">
        <v>0</v>
      </c>
      <c r="T11" s="49">
        <v>10.3</v>
      </c>
    </row>
    <row r="12" spans="2:20" ht="15.75" customHeight="1" x14ac:dyDescent="0.15">
      <c r="B12" s="116"/>
      <c r="C12" s="140" t="s">
        <v>3</v>
      </c>
      <c r="D12" s="16">
        <v>110</v>
      </c>
      <c r="E12" s="46">
        <v>10</v>
      </c>
      <c r="F12" s="28">
        <v>5</v>
      </c>
      <c r="G12" s="28">
        <v>2</v>
      </c>
      <c r="H12" s="28">
        <v>2</v>
      </c>
      <c r="I12" s="28">
        <v>7</v>
      </c>
      <c r="J12" s="28">
        <v>71</v>
      </c>
      <c r="K12" s="28">
        <v>4</v>
      </c>
      <c r="L12" s="28">
        <v>2</v>
      </c>
      <c r="M12" s="28">
        <v>0</v>
      </c>
      <c r="N12" s="28">
        <v>11</v>
      </c>
      <c r="O12" s="80">
        <v>14</v>
      </c>
      <c r="P12" s="78">
        <v>1</v>
      </c>
      <c r="Q12" s="78">
        <v>22</v>
      </c>
      <c r="R12" s="78">
        <v>13</v>
      </c>
      <c r="S12" s="78">
        <v>0</v>
      </c>
      <c r="T12" s="84">
        <v>12</v>
      </c>
    </row>
    <row r="13" spans="2:20" ht="15.75" customHeight="1" x14ac:dyDescent="0.15">
      <c r="B13" s="118"/>
      <c r="C13" s="143"/>
      <c r="D13" s="18">
        <v>100</v>
      </c>
      <c r="E13" s="68">
        <v>9.1</v>
      </c>
      <c r="F13" s="11">
        <v>4.5</v>
      </c>
      <c r="G13" s="11">
        <v>1.8</v>
      </c>
      <c r="H13" s="11">
        <v>1.8</v>
      </c>
      <c r="I13" s="11">
        <v>6.4</v>
      </c>
      <c r="J13" s="11">
        <v>64.5</v>
      </c>
      <c r="K13" s="11">
        <v>3.6</v>
      </c>
      <c r="L13" s="11">
        <v>1.8</v>
      </c>
      <c r="M13" s="11">
        <v>0</v>
      </c>
      <c r="N13" s="11">
        <v>10</v>
      </c>
      <c r="O13" s="81">
        <v>12.7</v>
      </c>
      <c r="P13" s="11">
        <v>0.9</v>
      </c>
      <c r="Q13" s="11">
        <v>20</v>
      </c>
      <c r="R13" s="11">
        <v>11.8</v>
      </c>
      <c r="S13" s="11">
        <v>0</v>
      </c>
      <c r="T13" s="68">
        <v>10.9</v>
      </c>
    </row>
  </sheetData>
  <mergeCells count="4">
    <mergeCell ref="B8:C9"/>
    <mergeCell ref="B10:B13"/>
    <mergeCell ref="C10:C11"/>
    <mergeCell ref="C12:C13"/>
  </mergeCells>
  <phoneticPr fontId="2"/>
  <conditionalFormatting sqref="E9:T9">
    <cfRule type="top10" dxfId="1578" priority="3" rank="1"/>
  </conditionalFormatting>
  <conditionalFormatting sqref="E11:T11">
    <cfRule type="top10" dxfId="1577" priority="2" rank="1"/>
  </conditionalFormatting>
  <conditionalFormatting sqref="E13:T13">
    <cfRule type="top10" dxfId="1576" priority="1" rank="1"/>
  </conditionalFormatting>
  <pageMargins left="0.7" right="0.7" top="0.75" bottom="0.75" header="0.3" footer="0.3"/>
  <pageSetup paperSize="9" scale="74" orientation="landscape" r:id="rId1"/>
  <headerFoot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7" ht="15.75" customHeight="1" x14ac:dyDescent="0.15">
      <c r="B2" s="1" t="s">
        <v>613</v>
      </c>
    </row>
    <row r="3" spans="2:7" ht="15.75" customHeight="1" x14ac:dyDescent="0.15">
      <c r="B3" s="1" t="s">
        <v>50</v>
      </c>
    </row>
    <row r="4" spans="2:7" ht="15.75" customHeight="1" x14ac:dyDescent="0.15">
      <c r="B4" s="1" t="s">
        <v>629</v>
      </c>
    </row>
    <row r="5" spans="2:7" ht="15.75" customHeight="1" x14ac:dyDescent="0.15">
      <c r="B5" s="1" t="s">
        <v>615</v>
      </c>
    </row>
    <row r="6" spans="2:7" ht="4.5" customHeight="1" x14ac:dyDescent="0.15">
      <c r="B6" s="12"/>
      <c r="C6" s="14"/>
      <c r="D6" s="15"/>
      <c r="E6" s="73"/>
      <c r="F6" s="13"/>
      <c r="G6" s="13"/>
    </row>
    <row r="7" spans="2:7" s="2" customFormat="1" ht="118.5" customHeight="1" thickBot="1" x14ac:dyDescent="0.2">
      <c r="B7" s="25"/>
      <c r="C7" s="26" t="s">
        <v>427</v>
      </c>
      <c r="D7" s="19" t="s">
        <v>52</v>
      </c>
      <c r="E7" s="22" t="s">
        <v>38</v>
      </c>
      <c r="F7" s="23" t="s">
        <v>39</v>
      </c>
      <c r="G7" s="23" t="s">
        <v>53</v>
      </c>
    </row>
    <row r="8" spans="2:7" ht="15.75" customHeight="1" thickTop="1" x14ac:dyDescent="0.15">
      <c r="B8" s="108" t="s">
        <v>428</v>
      </c>
      <c r="C8" s="119"/>
      <c r="D8" s="16">
        <v>252</v>
      </c>
      <c r="E8" s="46">
        <v>117</v>
      </c>
      <c r="F8" s="28">
        <v>128</v>
      </c>
      <c r="G8" s="28">
        <v>7</v>
      </c>
    </row>
    <row r="9" spans="2:7" ht="15.75" customHeight="1" x14ac:dyDescent="0.15">
      <c r="B9" s="110"/>
      <c r="C9" s="120"/>
      <c r="D9" s="18">
        <v>100</v>
      </c>
      <c r="E9" s="68">
        <v>46.4</v>
      </c>
      <c r="F9" s="11">
        <v>50.8</v>
      </c>
      <c r="G9" s="11">
        <v>2.8</v>
      </c>
    </row>
    <row r="10" spans="2:7" ht="15.75" customHeight="1" x14ac:dyDescent="0.15">
      <c r="B10" s="117" t="s">
        <v>429</v>
      </c>
      <c r="C10" s="140" t="s">
        <v>2</v>
      </c>
      <c r="D10" s="16">
        <v>100</v>
      </c>
      <c r="E10" s="46">
        <v>48</v>
      </c>
      <c r="F10" s="28">
        <v>49</v>
      </c>
      <c r="G10" s="28">
        <v>3</v>
      </c>
    </row>
    <row r="11" spans="2:7" ht="15.75" customHeight="1" x14ac:dyDescent="0.15">
      <c r="B11" s="116"/>
      <c r="C11" s="141"/>
      <c r="D11" s="33">
        <v>100</v>
      </c>
      <c r="E11" s="49">
        <v>48</v>
      </c>
      <c r="F11" s="35">
        <v>49</v>
      </c>
      <c r="G11" s="35">
        <v>3</v>
      </c>
    </row>
    <row r="12" spans="2:7" ht="15.75" customHeight="1" x14ac:dyDescent="0.15">
      <c r="B12" s="116"/>
      <c r="C12" s="140" t="s">
        <v>3</v>
      </c>
      <c r="D12" s="16">
        <v>149</v>
      </c>
      <c r="E12" s="46">
        <v>66</v>
      </c>
      <c r="F12" s="28">
        <v>79</v>
      </c>
      <c r="G12" s="28">
        <v>4</v>
      </c>
    </row>
    <row r="13" spans="2:7" ht="15.75" customHeight="1" x14ac:dyDescent="0.15">
      <c r="B13" s="118"/>
      <c r="C13" s="143"/>
      <c r="D13" s="18">
        <v>100</v>
      </c>
      <c r="E13" s="68">
        <v>44.3</v>
      </c>
      <c r="F13" s="11">
        <v>53</v>
      </c>
      <c r="G13" s="11">
        <v>2.7</v>
      </c>
    </row>
  </sheetData>
  <mergeCells count="4">
    <mergeCell ref="B8:C9"/>
    <mergeCell ref="B10:B13"/>
    <mergeCell ref="C10:C11"/>
    <mergeCell ref="C12:C13"/>
  </mergeCells>
  <phoneticPr fontId="2"/>
  <conditionalFormatting sqref="E9:G9">
    <cfRule type="top10" dxfId="1575" priority="791" rank="1"/>
  </conditionalFormatting>
  <conditionalFormatting sqref="E11:G11">
    <cfRule type="top10" dxfId="1574" priority="792" rank="1"/>
  </conditionalFormatting>
  <conditionalFormatting sqref="E13:G13">
    <cfRule type="top10" dxfId="1573" priority="793" rank="1"/>
  </conditionalFormatting>
  <pageMargins left="0.7" right="0.7" top="0.75" bottom="0.75" header="0.3" footer="0.3"/>
  <pageSetup paperSize="9" orientation="landscape" r:id="rId1"/>
  <headerFoot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5" ht="15.75" customHeight="1" x14ac:dyDescent="0.15">
      <c r="B2" s="1" t="s">
        <v>613</v>
      </c>
    </row>
    <row r="3" spans="2:15" ht="15.75" customHeight="1" x14ac:dyDescent="0.15">
      <c r="B3" s="1" t="s">
        <v>50</v>
      </c>
    </row>
    <row r="4" spans="2:15" ht="15.75" customHeight="1" x14ac:dyDescent="0.15">
      <c r="B4" s="1" t="s">
        <v>630</v>
      </c>
    </row>
    <row r="5" spans="2:15" ht="15.75" customHeight="1" x14ac:dyDescent="0.15">
      <c r="B5" s="1" t="s">
        <v>619</v>
      </c>
    </row>
    <row r="6" spans="2:15" ht="4.5" customHeight="1" x14ac:dyDescent="0.15">
      <c r="B6" s="12"/>
      <c r="C6" s="14"/>
      <c r="D6" s="15"/>
      <c r="E6" s="73"/>
      <c r="F6" s="13"/>
      <c r="G6" s="13"/>
      <c r="H6" s="13"/>
      <c r="I6" s="13"/>
      <c r="J6" s="13"/>
      <c r="K6" s="13"/>
      <c r="L6" s="13"/>
      <c r="M6" s="13"/>
      <c r="N6" s="13"/>
      <c r="O6" s="13"/>
    </row>
    <row r="7" spans="2:15" s="2" customFormat="1" ht="118.5" customHeight="1" thickBot="1" x14ac:dyDescent="0.2">
      <c r="B7" s="25"/>
      <c r="C7" s="26" t="s">
        <v>427</v>
      </c>
      <c r="D7" s="19" t="s">
        <v>52</v>
      </c>
      <c r="E7" s="22" t="s">
        <v>167</v>
      </c>
      <c r="F7" s="23" t="s">
        <v>196</v>
      </c>
      <c r="G7" s="23" t="s">
        <v>197</v>
      </c>
      <c r="H7" s="23" t="s">
        <v>198</v>
      </c>
      <c r="I7" s="23" t="s">
        <v>199</v>
      </c>
      <c r="J7" s="23" t="s">
        <v>200</v>
      </c>
      <c r="K7" s="23" t="s">
        <v>201</v>
      </c>
      <c r="L7" s="23" t="s">
        <v>202</v>
      </c>
      <c r="M7" s="23" t="s">
        <v>203</v>
      </c>
      <c r="N7" s="23" t="s">
        <v>44</v>
      </c>
      <c r="O7" s="23" t="s">
        <v>53</v>
      </c>
    </row>
    <row r="8" spans="2:15" ht="15.75" customHeight="1" thickTop="1" x14ac:dyDescent="0.15">
      <c r="B8" s="108" t="s">
        <v>428</v>
      </c>
      <c r="C8" s="119"/>
      <c r="D8" s="16">
        <v>117</v>
      </c>
      <c r="E8" s="46">
        <v>29</v>
      </c>
      <c r="F8" s="28">
        <v>10</v>
      </c>
      <c r="G8" s="28">
        <v>58</v>
      </c>
      <c r="H8" s="28">
        <v>28</v>
      </c>
      <c r="I8" s="28">
        <v>18</v>
      </c>
      <c r="J8" s="28">
        <v>19</v>
      </c>
      <c r="K8" s="28">
        <v>16</v>
      </c>
      <c r="L8" s="28">
        <v>5</v>
      </c>
      <c r="M8" s="28">
        <v>24</v>
      </c>
      <c r="N8" s="28">
        <v>18</v>
      </c>
      <c r="O8" s="28">
        <v>1</v>
      </c>
    </row>
    <row r="9" spans="2:15" ht="15.75" customHeight="1" x14ac:dyDescent="0.15">
      <c r="B9" s="110"/>
      <c r="C9" s="120"/>
      <c r="D9" s="18">
        <v>100</v>
      </c>
      <c r="E9" s="68">
        <v>24.8</v>
      </c>
      <c r="F9" s="11">
        <v>8.5</v>
      </c>
      <c r="G9" s="11">
        <v>49.6</v>
      </c>
      <c r="H9" s="11">
        <v>23.9</v>
      </c>
      <c r="I9" s="11">
        <v>15.4</v>
      </c>
      <c r="J9" s="11">
        <v>16.2</v>
      </c>
      <c r="K9" s="11">
        <v>13.7</v>
      </c>
      <c r="L9" s="11">
        <v>4.3</v>
      </c>
      <c r="M9" s="11">
        <v>20.5</v>
      </c>
      <c r="N9" s="11">
        <v>15.4</v>
      </c>
      <c r="O9" s="11">
        <v>0.9</v>
      </c>
    </row>
    <row r="10" spans="2:15" ht="15.75" customHeight="1" x14ac:dyDescent="0.15">
      <c r="B10" s="117" t="s">
        <v>429</v>
      </c>
      <c r="C10" s="140" t="s">
        <v>2</v>
      </c>
      <c r="D10" s="16">
        <v>48</v>
      </c>
      <c r="E10" s="46">
        <v>13</v>
      </c>
      <c r="F10" s="28">
        <v>5</v>
      </c>
      <c r="G10" s="28">
        <v>23</v>
      </c>
      <c r="H10" s="28">
        <v>13</v>
      </c>
      <c r="I10" s="28">
        <v>10</v>
      </c>
      <c r="J10" s="28">
        <v>11</v>
      </c>
      <c r="K10" s="28">
        <v>8</v>
      </c>
      <c r="L10" s="28">
        <v>3</v>
      </c>
      <c r="M10" s="28">
        <v>10</v>
      </c>
      <c r="N10" s="28">
        <v>7</v>
      </c>
      <c r="O10" s="28">
        <v>0</v>
      </c>
    </row>
    <row r="11" spans="2:15" ht="15.75" customHeight="1" x14ac:dyDescent="0.15">
      <c r="B11" s="116"/>
      <c r="C11" s="141"/>
      <c r="D11" s="33">
        <v>100</v>
      </c>
      <c r="E11" s="49">
        <v>27.1</v>
      </c>
      <c r="F11" s="35">
        <v>10.4</v>
      </c>
      <c r="G11" s="35">
        <v>47.9</v>
      </c>
      <c r="H11" s="35">
        <v>27.1</v>
      </c>
      <c r="I11" s="35">
        <v>20.8</v>
      </c>
      <c r="J11" s="35">
        <v>22.9</v>
      </c>
      <c r="K11" s="35">
        <v>16.7</v>
      </c>
      <c r="L11" s="35">
        <v>6.3</v>
      </c>
      <c r="M11" s="35">
        <v>20.8</v>
      </c>
      <c r="N11" s="35">
        <v>14.6</v>
      </c>
      <c r="O11" s="35">
        <v>0</v>
      </c>
    </row>
    <row r="12" spans="2:15" ht="15.75" customHeight="1" x14ac:dyDescent="0.15">
      <c r="B12" s="116"/>
      <c r="C12" s="140" t="s">
        <v>3</v>
      </c>
      <c r="D12" s="16">
        <v>66</v>
      </c>
      <c r="E12" s="46">
        <v>16</v>
      </c>
      <c r="F12" s="28">
        <v>5</v>
      </c>
      <c r="G12" s="28">
        <v>34</v>
      </c>
      <c r="H12" s="28">
        <v>15</v>
      </c>
      <c r="I12" s="28">
        <v>8</v>
      </c>
      <c r="J12" s="28">
        <v>8</v>
      </c>
      <c r="K12" s="28">
        <v>8</v>
      </c>
      <c r="L12" s="28">
        <v>2</v>
      </c>
      <c r="M12" s="28">
        <v>11</v>
      </c>
      <c r="N12" s="28">
        <v>11</v>
      </c>
      <c r="O12" s="28">
        <v>1</v>
      </c>
    </row>
    <row r="13" spans="2:15" ht="15.75" customHeight="1" x14ac:dyDescent="0.15">
      <c r="B13" s="118"/>
      <c r="C13" s="143"/>
      <c r="D13" s="18">
        <v>100</v>
      </c>
      <c r="E13" s="68">
        <v>24.2</v>
      </c>
      <c r="F13" s="11">
        <v>7.6</v>
      </c>
      <c r="G13" s="11">
        <v>51.5</v>
      </c>
      <c r="H13" s="11">
        <v>22.7</v>
      </c>
      <c r="I13" s="11">
        <v>12.1</v>
      </c>
      <c r="J13" s="11">
        <v>12.1</v>
      </c>
      <c r="K13" s="11">
        <v>12.1</v>
      </c>
      <c r="L13" s="11">
        <v>3</v>
      </c>
      <c r="M13" s="11">
        <v>16.7</v>
      </c>
      <c r="N13" s="11">
        <v>16.7</v>
      </c>
      <c r="O13" s="11">
        <v>1.5</v>
      </c>
    </row>
  </sheetData>
  <mergeCells count="4">
    <mergeCell ref="B8:C9"/>
    <mergeCell ref="B10:B13"/>
    <mergeCell ref="C10:C11"/>
    <mergeCell ref="C12:C13"/>
  </mergeCells>
  <phoneticPr fontId="2"/>
  <conditionalFormatting sqref="E9:O9">
    <cfRule type="top10" dxfId="1572" priority="3" rank="1"/>
  </conditionalFormatting>
  <conditionalFormatting sqref="E11:O11">
    <cfRule type="top10" dxfId="1571" priority="2" rank="1"/>
  </conditionalFormatting>
  <conditionalFormatting sqref="E13:O13">
    <cfRule type="top10" dxfId="1570" priority="1" rank="1"/>
  </conditionalFormatting>
  <pageMargins left="0.7" right="0.7" top="0.75" bottom="0.75" header="0.3" footer="0.3"/>
  <pageSetup paperSize="9" scale="98" orientation="landscape" r:id="rId1"/>
  <headerFoot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8" ht="15.75" customHeight="1" x14ac:dyDescent="0.15">
      <c r="B2" s="1" t="s">
        <v>613</v>
      </c>
    </row>
    <row r="3" spans="2:8" ht="15.75" customHeight="1" x14ac:dyDescent="0.15">
      <c r="B3" s="1" t="s">
        <v>50</v>
      </c>
    </row>
    <row r="4" spans="2:8" ht="15.75" customHeight="1" x14ac:dyDescent="0.15">
      <c r="B4" s="1" t="s">
        <v>620</v>
      </c>
    </row>
    <row r="5" spans="2:8" ht="15.75" customHeight="1" x14ac:dyDescent="0.15">
      <c r="B5" s="1" t="s">
        <v>615</v>
      </c>
    </row>
    <row r="6" spans="2:8" ht="4.5" customHeight="1" x14ac:dyDescent="0.15">
      <c r="B6" s="12"/>
      <c r="C6" s="14"/>
      <c r="D6" s="15"/>
      <c r="E6" s="73"/>
      <c r="F6" s="13"/>
      <c r="G6" s="13"/>
      <c r="H6" s="13"/>
    </row>
    <row r="7" spans="2:8" s="2" customFormat="1" ht="118.5" customHeight="1" thickBot="1" x14ac:dyDescent="0.2">
      <c r="B7" s="25"/>
      <c r="C7" s="26" t="s">
        <v>427</v>
      </c>
      <c r="D7" s="19" t="s">
        <v>52</v>
      </c>
      <c r="E7" s="22" t="s">
        <v>216</v>
      </c>
      <c r="F7" s="23" t="s">
        <v>1</v>
      </c>
      <c r="G7" s="23" t="s">
        <v>217</v>
      </c>
      <c r="H7" s="23" t="s">
        <v>53</v>
      </c>
    </row>
    <row r="8" spans="2:8" ht="15.75" customHeight="1" thickTop="1" x14ac:dyDescent="0.15">
      <c r="B8" s="108" t="s">
        <v>428</v>
      </c>
      <c r="C8" s="119"/>
      <c r="D8" s="16">
        <v>252</v>
      </c>
      <c r="E8" s="46">
        <v>72</v>
      </c>
      <c r="F8" s="28">
        <v>41</v>
      </c>
      <c r="G8" s="28">
        <v>133</v>
      </c>
      <c r="H8" s="28">
        <v>6</v>
      </c>
    </row>
    <row r="9" spans="2:8" ht="15.75" customHeight="1" x14ac:dyDescent="0.15">
      <c r="B9" s="110"/>
      <c r="C9" s="120"/>
      <c r="D9" s="18">
        <v>100</v>
      </c>
      <c r="E9" s="68">
        <v>28.6</v>
      </c>
      <c r="F9" s="11">
        <v>16.3</v>
      </c>
      <c r="G9" s="11">
        <v>52.8</v>
      </c>
      <c r="H9" s="11">
        <v>2.4</v>
      </c>
    </row>
    <row r="10" spans="2:8" ht="15.75" customHeight="1" x14ac:dyDescent="0.15">
      <c r="B10" s="117" t="s">
        <v>429</v>
      </c>
      <c r="C10" s="140" t="s">
        <v>2</v>
      </c>
      <c r="D10" s="16">
        <v>100</v>
      </c>
      <c r="E10" s="46">
        <v>19</v>
      </c>
      <c r="F10" s="28">
        <v>22</v>
      </c>
      <c r="G10" s="28">
        <v>56</v>
      </c>
      <c r="H10" s="28">
        <v>3</v>
      </c>
    </row>
    <row r="11" spans="2:8" ht="15.75" customHeight="1" x14ac:dyDescent="0.15">
      <c r="B11" s="116"/>
      <c r="C11" s="141"/>
      <c r="D11" s="33">
        <v>100</v>
      </c>
      <c r="E11" s="49">
        <v>19</v>
      </c>
      <c r="F11" s="35">
        <v>22</v>
      </c>
      <c r="G11" s="35">
        <v>56</v>
      </c>
      <c r="H11" s="35">
        <v>3</v>
      </c>
    </row>
    <row r="12" spans="2:8" ht="15.75" customHeight="1" x14ac:dyDescent="0.15">
      <c r="B12" s="116"/>
      <c r="C12" s="140" t="s">
        <v>3</v>
      </c>
      <c r="D12" s="16">
        <v>149</v>
      </c>
      <c r="E12" s="46">
        <v>52</v>
      </c>
      <c r="F12" s="28">
        <v>19</v>
      </c>
      <c r="G12" s="28">
        <v>75</v>
      </c>
      <c r="H12" s="28">
        <v>3</v>
      </c>
    </row>
    <row r="13" spans="2:8" ht="15.75" customHeight="1" x14ac:dyDescent="0.15">
      <c r="B13" s="118"/>
      <c r="C13" s="143"/>
      <c r="D13" s="18">
        <v>100</v>
      </c>
      <c r="E13" s="68">
        <v>34.9</v>
      </c>
      <c r="F13" s="11">
        <v>12.8</v>
      </c>
      <c r="G13" s="11">
        <v>50.3</v>
      </c>
      <c r="H13" s="11">
        <v>2</v>
      </c>
    </row>
  </sheetData>
  <mergeCells count="4">
    <mergeCell ref="B8:C9"/>
    <mergeCell ref="B10:B13"/>
    <mergeCell ref="C10:C11"/>
    <mergeCell ref="C12:C13"/>
  </mergeCells>
  <phoneticPr fontId="2"/>
  <conditionalFormatting sqref="E9:H9">
    <cfRule type="top10" dxfId="1569" priority="794" rank="1"/>
  </conditionalFormatting>
  <conditionalFormatting sqref="E11:H11">
    <cfRule type="top10" dxfId="1568" priority="795" rank="1"/>
  </conditionalFormatting>
  <conditionalFormatting sqref="E13:H13">
    <cfRule type="top10" dxfId="1567" priority="796" rank="1"/>
  </conditionalFormatting>
  <pageMargins left="0.7" right="0.7" top="0.75" bottom="0.75" header="0.3" footer="0.3"/>
  <pageSetup paperSize="9" orientation="landscape" r:id="rId1"/>
  <headerFoot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8" ht="15.75" customHeight="1" x14ac:dyDescent="0.15">
      <c r="B2" s="1" t="s">
        <v>613</v>
      </c>
    </row>
    <row r="3" spans="2:8" ht="15.75" customHeight="1" x14ac:dyDescent="0.15">
      <c r="B3" s="1" t="s">
        <v>50</v>
      </c>
    </row>
    <row r="4" spans="2:8" ht="15.75" customHeight="1" x14ac:dyDescent="0.15">
      <c r="B4" s="1" t="s">
        <v>621</v>
      </c>
    </row>
    <row r="5" spans="2:8" ht="15.75" customHeight="1" x14ac:dyDescent="0.15">
      <c r="B5" s="1" t="s">
        <v>615</v>
      </c>
    </row>
    <row r="6" spans="2:8" ht="4.5" customHeight="1" x14ac:dyDescent="0.15">
      <c r="B6" s="12"/>
      <c r="C6" s="14"/>
      <c r="D6" s="15"/>
      <c r="E6" s="73"/>
      <c r="F6" s="13"/>
      <c r="G6" s="13"/>
      <c r="H6" s="13"/>
    </row>
    <row r="7" spans="2:8" s="2" customFormat="1" ht="118.5" customHeight="1" thickBot="1" x14ac:dyDescent="0.2">
      <c r="B7" s="25"/>
      <c r="C7" s="26" t="s">
        <v>427</v>
      </c>
      <c r="D7" s="19" t="s">
        <v>52</v>
      </c>
      <c r="E7" s="22" t="s">
        <v>216</v>
      </c>
      <c r="F7" s="23" t="s">
        <v>1</v>
      </c>
      <c r="G7" s="23" t="s">
        <v>217</v>
      </c>
      <c r="H7" s="23" t="s">
        <v>53</v>
      </c>
    </row>
    <row r="8" spans="2:8" ht="15.75" customHeight="1" thickTop="1" x14ac:dyDescent="0.15">
      <c r="B8" s="108" t="s">
        <v>428</v>
      </c>
      <c r="C8" s="119"/>
      <c r="D8" s="16">
        <v>252</v>
      </c>
      <c r="E8" s="46">
        <v>69</v>
      </c>
      <c r="F8" s="28">
        <v>41</v>
      </c>
      <c r="G8" s="28">
        <v>137</v>
      </c>
      <c r="H8" s="28">
        <v>5</v>
      </c>
    </row>
    <row r="9" spans="2:8" ht="15.75" customHeight="1" x14ac:dyDescent="0.15">
      <c r="B9" s="110"/>
      <c r="C9" s="120"/>
      <c r="D9" s="18">
        <v>100</v>
      </c>
      <c r="E9" s="68">
        <v>27.4</v>
      </c>
      <c r="F9" s="11">
        <v>16.3</v>
      </c>
      <c r="G9" s="11">
        <v>54.4</v>
      </c>
      <c r="H9" s="11">
        <v>2</v>
      </c>
    </row>
    <row r="10" spans="2:8" ht="15.75" customHeight="1" x14ac:dyDescent="0.15">
      <c r="B10" s="117" t="s">
        <v>429</v>
      </c>
      <c r="C10" s="140" t="s">
        <v>2</v>
      </c>
      <c r="D10" s="16">
        <v>100</v>
      </c>
      <c r="E10" s="46">
        <v>9</v>
      </c>
      <c r="F10" s="28">
        <v>22</v>
      </c>
      <c r="G10" s="28">
        <v>65</v>
      </c>
      <c r="H10" s="28">
        <v>4</v>
      </c>
    </row>
    <row r="11" spans="2:8" ht="15.75" customHeight="1" x14ac:dyDescent="0.15">
      <c r="B11" s="116"/>
      <c r="C11" s="141"/>
      <c r="D11" s="33">
        <v>100</v>
      </c>
      <c r="E11" s="49">
        <v>9</v>
      </c>
      <c r="F11" s="35">
        <v>22</v>
      </c>
      <c r="G11" s="35">
        <v>65</v>
      </c>
      <c r="H11" s="35">
        <v>4</v>
      </c>
    </row>
    <row r="12" spans="2:8" ht="15.75" customHeight="1" x14ac:dyDescent="0.15">
      <c r="B12" s="116"/>
      <c r="C12" s="140" t="s">
        <v>3</v>
      </c>
      <c r="D12" s="16">
        <v>149</v>
      </c>
      <c r="E12" s="46">
        <v>59</v>
      </c>
      <c r="F12" s="28">
        <v>18</v>
      </c>
      <c r="G12" s="28">
        <v>71</v>
      </c>
      <c r="H12" s="28">
        <v>1</v>
      </c>
    </row>
    <row r="13" spans="2:8" ht="15.75" customHeight="1" x14ac:dyDescent="0.15">
      <c r="B13" s="118"/>
      <c r="C13" s="143"/>
      <c r="D13" s="18">
        <v>100</v>
      </c>
      <c r="E13" s="68">
        <v>39.6</v>
      </c>
      <c r="F13" s="11">
        <v>12.1</v>
      </c>
      <c r="G13" s="11">
        <v>47.7</v>
      </c>
      <c r="H13" s="11">
        <v>0.7</v>
      </c>
    </row>
  </sheetData>
  <mergeCells count="4">
    <mergeCell ref="B8:C9"/>
    <mergeCell ref="B10:B13"/>
    <mergeCell ref="C10:C11"/>
    <mergeCell ref="C12:C13"/>
  </mergeCells>
  <phoneticPr fontId="2"/>
  <conditionalFormatting sqref="E9:H9">
    <cfRule type="top10" dxfId="1566" priority="797" rank="1"/>
  </conditionalFormatting>
  <conditionalFormatting sqref="E11:H11">
    <cfRule type="top10" dxfId="1565" priority="798" rank="1"/>
  </conditionalFormatting>
  <conditionalFormatting sqref="E13:H13">
    <cfRule type="top10" dxfId="1564" priority="799" rank="1"/>
  </conditionalFormatting>
  <pageMargins left="0.7" right="0.7" top="0.75" bottom="0.75" header="0.3" footer="0.3"/>
  <pageSetup paperSize="9"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7"/>
  <sheetViews>
    <sheetView showGridLines="0" zoomScaleNormal="100" workbookViewId="0"/>
  </sheetViews>
  <sheetFormatPr defaultColWidth="8.625" defaultRowHeight="15.75" customHeight="1" x14ac:dyDescent="0.15"/>
  <cols>
    <col min="1" max="2" width="6.125" style="1" customWidth="1"/>
    <col min="3" max="3" width="18.125" style="1" customWidth="1"/>
    <col min="4" max="16384" width="8.625" style="1"/>
  </cols>
  <sheetData>
    <row r="2" spans="2:16" ht="15.75" customHeight="1" x14ac:dyDescent="0.15">
      <c r="B2" s="1" t="s">
        <v>49</v>
      </c>
    </row>
    <row r="3" spans="2:16" ht="15.75" customHeight="1" x14ac:dyDescent="0.15">
      <c r="B3" s="1" t="s">
        <v>50</v>
      </c>
    </row>
    <row r="4" spans="2:16" ht="15.75" customHeight="1" x14ac:dyDescent="0.15">
      <c r="B4" s="3" t="s">
        <v>383</v>
      </c>
      <c r="C4" s="3"/>
      <c r="D4" s="3"/>
      <c r="E4" s="3"/>
      <c r="F4" s="3"/>
      <c r="G4" s="3"/>
      <c r="H4" s="3"/>
      <c r="I4" s="3"/>
      <c r="J4" s="3"/>
      <c r="K4" s="3"/>
      <c r="L4" s="3"/>
      <c r="M4" s="3"/>
      <c r="N4" s="3"/>
      <c r="O4" s="3"/>
      <c r="P4" s="3"/>
    </row>
    <row r="5" spans="2:16" ht="15.75" customHeight="1" x14ac:dyDescent="0.15">
      <c r="B5" s="3" t="s">
        <v>51</v>
      </c>
      <c r="C5" s="3"/>
      <c r="D5" s="3"/>
      <c r="E5" s="3"/>
      <c r="F5" s="3"/>
      <c r="G5" s="3"/>
      <c r="H5" s="3"/>
      <c r="I5" s="3"/>
      <c r="J5" s="3"/>
      <c r="K5" s="3"/>
      <c r="L5" s="3"/>
      <c r="M5" s="3"/>
      <c r="N5" s="3"/>
      <c r="O5" s="3"/>
      <c r="P5" s="3"/>
    </row>
    <row r="6" spans="2:16" ht="4.5" customHeight="1" x14ac:dyDescent="0.15">
      <c r="B6" s="12"/>
      <c r="C6" s="14"/>
      <c r="D6" s="15"/>
      <c r="E6" s="6"/>
      <c r="F6" s="13"/>
      <c r="G6" s="13"/>
      <c r="H6" s="13"/>
      <c r="I6" s="13"/>
      <c r="J6" s="13"/>
      <c r="K6" s="13"/>
      <c r="L6" s="3"/>
      <c r="M6" s="3"/>
      <c r="N6" s="3"/>
      <c r="O6" s="3"/>
      <c r="P6" s="3"/>
    </row>
    <row r="7" spans="2:16" s="2" customFormat="1" ht="118.5" customHeight="1" thickBot="1" x14ac:dyDescent="0.2">
      <c r="B7" s="9"/>
      <c r="C7" s="5" t="s">
        <v>48</v>
      </c>
      <c r="D7" s="19" t="s">
        <v>52</v>
      </c>
      <c r="E7" s="22" t="s">
        <v>190</v>
      </c>
      <c r="F7" s="23" t="s">
        <v>191</v>
      </c>
      <c r="G7" s="23" t="s">
        <v>192</v>
      </c>
      <c r="H7" s="23" t="s">
        <v>193</v>
      </c>
      <c r="I7" s="23" t="s">
        <v>194</v>
      </c>
      <c r="J7" s="23" t="s">
        <v>195</v>
      </c>
      <c r="K7" s="23" t="s">
        <v>53</v>
      </c>
      <c r="L7" s="4"/>
      <c r="M7" s="4"/>
      <c r="N7" s="4"/>
      <c r="O7" s="4"/>
      <c r="P7" s="4"/>
    </row>
    <row r="8" spans="2:16" ht="15.75" customHeight="1" thickTop="1" x14ac:dyDescent="0.15">
      <c r="B8" s="108" t="s">
        <v>54</v>
      </c>
      <c r="C8" s="109"/>
      <c r="D8" s="16">
        <v>745</v>
      </c>
      <c r="E8" s="7">
        <v>10</v>
      </c>
      <c r="F8" s="10">
        <v>7</v>
      </c>
      <c r="G8" s="10">
        <v>4</v>
      </c>
      <c r="H8" s="10">
        <v>11</v>
      </c>
      <c r="I8" s="10">
        <v>33</v>
      </c>
      <c r="J8" s="10">
        <v>344</v>
      </c>
      <c r="K8" s="10">
        <v>336</v>
      </c>
      <c r="L8" s="3"/>
      <c r="M8" s="3"/>
      <c r="N8" s="3"/>
      <c r="O8" s="3"/>
      <c r="P8" s="3"/>
    </row>
    <row r="9" spans="2:16" ht="15.75" customHeight="1" x14ac:dyDescent="0.15">
      <c r="B9" s="110"/>
      <c r="C9" s="111"/>
      <c r="D9" s="18">
        <v>100</v>
      </c>
      <c r="E9" s="8">
        <v>1.3</v>
      </c>
      <c r="F9" s="11">
        <v>0.9</v>
      </c>
      <c r="G9" s="11">
        <v>0.5</v>
      </c>
      <c r="H9" s="11">
        <v>1.5</v>
      </c>
      <c r="I9" s="11">
        <v>4.4000000000000004</v>
      </c>
      <c r="J9" s="11">
        <v>46.2</v>
      </c>
      <c r="K9" s="11">
        <v>45.1</v>
      </c>
      <c r="L9" s="3"/>
      <c r="M9" s="3"/>
      <c r="N9" s="3"/>
      <c r="O9" s="3"/>
      <c r="P9" s="3"/>
    </row>
    <row r="10" spans="2:16" ht="15.75" customHeight="1" x14ac:dyDescent="0.15">
      <c r="B10" s="116" t="s">
        <v>46</v>
      </c>
      <c r="C10" s="115" t="s">
        <v>2</v>
      </c>
      <c r="D10" s="17">
        <v>245</v>
      </c>
      <c r="E10" s="7">
        <v>4</v>
      </c>
      <c r="F10" s="10">
        <v>1</v>
      </c>
      <c r="G10" s="10">
        <v>0</v>
      </c>
      <c r="H10" s="10">
        <v>5</v>
      </c>
      <c r="I10" s="10">
        <v>21</v>
      </c>
      <c r="J10" s="10">
        <v>125</v>
      </c>
      <c r="K10" s="10">
        <v>89</v>
      </c>
      <c r="L10" s="3"/>
      <c r="M10" s="3"/>
      <c r="N10" s="3"/>
      <c r="O10" s="3"/>
      <c r="P10" s="3"/>
    </row>
    <row r="11" spans="2:16" ht="15.75" customHeight="1" x14ac:dyDescent="0.15">
      <c r="B11" s="116"/>
      <c r="C11" s="114" t="s">
        <v>0</v>
      </c>
      <c r="D11" s="33">
        <v>100</v>
      </c>
      <c r="E11" s="34">
        <v>1.6</v>
      </c>
      <c r="F11" s="35">
        <v>0.4</v>
      </c>
      <c r="G11" s="35">
        <v>0</v>
      </c>
      <c r="H11" s="35">
        <v>2</v>
      </c>
      <c r="I11" s="35">
        <v>8.6</v>
      </c>
      <c r="J11" s="35">
        <v>51</v>
      </c>
      <c r="K11" s="35">
        <v>36.299999999999997</v>
      </c>
      <c r="L11" s="3"/>
      <c r="M11" s="3"/>
      <c r="N11" s="3"/>
      <c r="O11" s="3"/>
      <c r="P11" s="3"/>
    </row>
    <row r="12" spans="2:16" ht="15.75" customHeight="1" x14ac:dyDescent="0.15">
      <c r="B12" s="116"/>
      <c r="C12" s="112" t="s">
        <v>3</v>
      </c>
      <c r="D12" s="16">
        <v>491</v>
      </c>
      <c r="E12" s="27">
        <v>6</v>
      </c>
      <c r="F12" s="28">
        <v>6</v>
      </c>
      <c r="G12" s="28">
        <v>4</v>
      </c>
      <c r="H12" s="28">
        <v>6</v>
      </c>
      <c r="I12" s="28">
        <v>12</v>
      </c>
      <c r="J12" s="28">
        <v>216</v>
      </c>
      <c r="K12" s="28">
        <v>241</v>
      </c>
      <c r="L12" s="3"/>
      <c r="M12" s="3"/>
      <c r="N12" s="3"/>
      <c r="O12" s="3"/>
      <c r="P12" s="3"/>
    </row>
    <row r="13" spans="2:16" ht="15.75" customHeight="1" x14ac:dyDescent="0.15">
      <c r="B13" s="116"/>
      <c r="C13" s="113" t="s">
        <v>0</v>
      </c>
      <c r="D13" s="18">
        <v>100</v>
      </c>
      <c r="E13" s="8">
        <v>1.2</v>
      </c>
      <c r="F13" s="11">
        <v>1.2</v>
      </c>
      <c r="G13" s="11">
        <v>0.8</v>
      </c>
      <c r="H13" s="11">
        <v>1.2</v>
      </c>
      <c r="I13" s="11">
        <v>2.4</v>
      </c>
      <c r="J13" s="11">
        <v>44</v>
      </c>
      <c r="K13" s="11">
        <v>49.1</v>
      </c>
      <c r="L13" s="3"/>
      <c r="M13" s="3"/>
      <c r="N13" s="3"/>
      <c r="O13" s="3"/>
      <c r="P13" s="3"/>
    </row>
    <row r="14" spans="2:16" ht="15.75" customHeight="1" x14ac:dyDescent="0.15">
      <c r="B14" s="117" t="s">
        <v>47</v>
      </c>
      <c r="C14" s="112" t="s">
        <v>5</v>
      </c>
      <c r="D14" s="17">
        <v>59</v>
      </c>
      <c r="E14" s="7">
        <v>0</v>
      </c>
      <c r="F14" s="10">
        <v>0</v>
      </c>
      <c r="G14" s="10">
        <v>0</v>
      </c>
      <c r="H14" s="10">
        <v>0</v>
      </c>
      <c r="I14" s="10">
        <v>6</v>
      </c>
      <c r="J14" s="10">
        <v>35</v>
      </c>
      <c r="K14" s="10">
        <v>18</v>
      </c>
      <c r="L14" s="3"/>
      <c r="M14" s="3"/>
      <c r="N14" s="3"/>
      <c r="O14" s="3"/>
      <c r="P14" s="3"/>
    </row>
    <row r="15" spans="2:16" ht="15.75" customHeight="1" x14ac:dyDescent="0.15">
      <c r="B15" s="116"/>
      <c r="C15" s="114" t="s">
        <v>0</v>
      </c>
      <c r="D15" s="33">
        <v>100</v>
      </c>
      <c r="E15" s="34">
        <v>0</v>
      </c>
      <c r="F15" s="35">
        <v>0</v>
      </c>
      <c r="G15" s="35">
        <v>0</v>
      </c>
      <c r="H15" s="35">
        <v>0</v>
      </c>
      <c r="I15" s="35">
        <v>10.199999999999999</v>
      </c>
      <c r="J15" s="35">
        <v>59.3</v>
      </c>
      <c r="K15" s="35">
        <v>30.5</v>
      </c>
      <c r="L15" s="3"/>
      <c r="M15" s="3"/>
      <c r="N15" s="3"/>
      <c r="O15" s="3"/>
      <c r="P15" s="3"/>
    </row>
    <row r="16" spans="2:16" ht="15.75" customHeight="1" x14ac:dyDescent="0.15">
      <c r="B16" s="116"/>
      <c r="C16" s="112" t="s">
        <v>6</v>
      </c>
      <c r="D16" s="16">
        <v>70</v>
      </c>
      <c r="E16" s="27">
        <v>0</v>
      </c>
      <c r="F16" s="28">
        <v>1</v>
      </c>
      <c r="G16" s="28">
        <v>0</v>
      </c>
      <c r="H16" s="28">
        <v>1</v>
      </c>
      <c r="I16" s="28">
        <v>4</v>
      </c>
      <c r="J16" s="28">
        <v>35</v>
      </c>
      <c r="K16" s="28">
        <v>29</v>
      </c>
      <c r="L16" s="3"/>
      <c r="M16" s="3"/>
      <c r="N16" s="3"/>
      <c r="O16" s="3"/>
      <c r="P16" s="3"/>
    </row>
    <row r="17" spans="2:16" ht="15.75" customHeight="1" x14ac:dyDescent="0.15">
      <c r="B17" s="116"/>
      <c r="C17" s="114" t="s">
        <v>0</v>
      </c>
      <c r="D17" s="33">
        <v>100</v>
      </c>
      <c r="E17" s="34">
        <v>0</v>
      </c>
      <c r="F17" s="35">
        <v>1.4</v>
      </c>
      <c r="G17" s="35">
        <v>0</v>
      </c>
      <c r="H17" s="35">
        <v>1.4</v>
      </c>
      <c r="I17" s="35">
        <v>5.7</v>
      </c>
      <c r="J17" s="35">
        <v>50</v>
      </c>
      <c r="K17" s="35">
        <v>41.4</v>
      </c>
      <c r="L17" s="3"/>
      <c r="M17" s="3"/>
      <c r="N17" s="3"/>
      <c r="O17" s="3"/>
      <c r="P17" s="3"/>
    </row>
    <row r="18" spans="2:16" ht="15.75" customHeight="1" x14ac:dyDescent="0.15">
      <c r="B18" s="116"/>
      <c r="C18" s="112" t="s">
        <v>7</v>
      </c>
      <c r="D18" s="16">
        <v>123</v>
      </c>
      <c r="E18" s="27">
        <v>3</v>
      </c>
      <c r="F18" s="28">
        <v>3</v>
      </c>
      <c r="G18" s="28">
        <v>1</v>
      </c>
      <c r="H18" s="28">
        <v>2</v>
      </c>
      <c r="I18" s="28">
        <v>6</v>
      </c>
      <c r="J18" s="28">
        <v>47</v>
      </c>
      <c r="K18" s="28">
        <v>61</v>
      </c>
      <c r="L18" s="3"/>
      <c r="M18" s="3"/>
      <c r="N18" s="3"/>
      <c r="O18" s="3"/>
      <c r="P18" s="3"/>
    </row>
    <row r="19" spans="2:16" ht="15.75" customHeight="1" x14ac:dyDescent="0.15">
      <c r="B19" s="116"/>
      <c r="C19" s="114" t="s">
        <v>0</v>
      </c>
      <c r="D19" s="33">
        <v>100</v>
      </c>
      <c r="E19" s="34">
        <v>2.4</v>
      </c>
      <c r="F19" s="35">
        <v>2.4</v>
      </c>
      <c r="G19" s="35">
        <v>0.8</v>
      </c>
      <c r="H19" s="35">
        <v>1.6</v>
      </c>
      <c r="I19" s="35">
        <v>4.9000000000000004</v>
      </c>
      <c r="J19" s="35">
        <v>38.200000000000003</v>
      </c>
      <c r="K19" s="35">
        <v>49.6</v>
      </c>
      <c r="L19" s="3"/>
      <c r="M19" s="3"/>
      <c r="N19" s="3"/>
      <c r="O19" s="3"/>
      <c r="P19" s="3"/>
    </row>
    <row r="20" spans="2:16" ht="15.75" customHeight="1" x14ac:dyDescent="0.15">
      <c r="B20" s="116"/>
      <c r="C20" s="112" t="s">
        <v>8</v>
      </c>
      <c r="D20" s="16">
        <v>195</v>
      </c>
      <c r="E20" s="27">
        <v>4</v>
      </c>
      <c r="F20" s="28">
        <v>3</v>
      </c>
      <c r="G20" s="28">
        <v>1</v>
      </c>
      <c r="H20" s="28">
        <v>4</v>
      </c>
      <c r="I20" s="28">
        <v>11</v>
      </c>
      <c r="J20" s="28">
        <v>79</v>
      </c>
      <c r="K20" s="28">
        <v>93</v>
      </c>
      <c r="L20" s="3"/>
      <c r="M20" s="3"/>
      <c r="N20" s="3"/>
      <c r="O20" s="3"/>
      <c r="P20" s="3"/>
    </row>
    <row r="21" spans="2:16" ht="15.75" customHeight="1" x14ac:dyDescent="0.15">
      <c r="B21" s="116"/>
      <c r="C21" s="114" t="s">
        <v>0</v>
      </c>
      <c r="D21" s="33">
        <v>100</v>
      </c>
      <c r="E21" s="34">
        <v>2.1</v>
      </c>
      <c r="F21" s="35">
        <v>1.5</v>
      </c>
      <c r="G21" s="35">
        <v>0.5</v>
      </c>
      <c r="H21" s="35">
        <v>2.1</v>
      </c>
      <c r="I21" s="35">
        <v>5.6</v>
      </c>
      <c r="J21" s="35">
        <v>40.5</v>
      </c>
      <c r="K21" s="35">
        <v>47.7</v>
      </c>
      <c r="L21" s="3"/>
      <c r="M21" s="3"/>
      <c r="N21" s="3"/>
      <c r="O21" s="3"/>
      <c r="P21" s="3"/>
    </row>
    <row r="22" spans="2:16" ht="15.75" customHeight="1" x14ac:dyDescent="0.15">
      <c r="B22" s="116"/>
      <c r="C22" s="112" t="s">
        <v>9</v>
      </c>
      <c r="D22" s="16">
        <v>287</v>
      </c>
      <c r="E22" s="27">
        <v>3</v>
      </c>
      <c r="F22" s="28">
        <v>0</v>
      </c>
      <c r="G22" s="28">
        <v>2</v>
      </c>
      <c r="H22" s="28">
        <v>4</v>
      </c>
      <c r="I22" s="28">
        <v>6</v>
      </c>
      <c r="J22" s="28">
        <v>145</v>
      </c>
      <c r="K22" s="28">
        <v>127</v>
      </c>
      <c r="L22" s="3"/>
      <c r="M22" s="3"/>
      <c r="N22" s="3"/>
      <c r="O22" s="3"/>
      <c r="P22" s="3"/>
    </row>
    <row r="23" spans="2:16" ht="15.75" customHeight="1" x14ac:dyDescent="0.15">
      <c r="B23" s="118"/>
      <c r="C23" s="113" t="s">
        <v>0</v>
      </c>
      <c r="D23" s="18">
        <v>100</v>
      </c>
      <c r="E23" s="8">
        <v>1</v>
      </c>
      <c r="F23" s="11">
        <v>0</v>
      </c>
      <c r="G23" s="11">
        <v>0.7</v>
      </c>
      <c r="H23" s="11">
        <v>1.4</v>
      </c>
      <c r="I23" s="11">
        <v>2.1</v>
      </c>
      <c r="J23" s="11">
        <v>50.5</v>
      </c>
      <c r="K23" s="11">
        <v>44.3</v>
      </c>
      <c r="L23" s="3"/>
      <c r="M23" s="3"/>
      <c r="N23" s="3"/>
      <c r="O23" s="3"/>
      <c r="P23" s="3"/>
    </row>
    <row r="24" spans="2:16" ht="15.75" customHeight="1" x14ac:dyDescent="0.15">
      <c r="B24" s="3"/>
      <c r="C24" s="3"/>
      <c r="D24" s="3"/>
      <c r="E24" s="3"/>
      <c r="F24" s="3"/>
      <c r="G24" s="3"/>
      <c r="H24" s="3"/>
      <c r="I24" s="3"/>
      <c r="J24" s="3"/>
      <c r="K24" s="3"/>
      <c r="L24" s="3"/>
      <c r="M24" s="3"/>
      <c r="N24" s="3"/>
      <c r="O24" s="3"/>
      <c r="P24" s="3"/>
    </row>
    <row r="25" spans="2:16" ht="15.75" customHeight="1" x14ac:dyDescent="0.15">
      <c r="B25" s="3"/>
      <c r="C25" s="3"/>
      <c r="D25" s="3"/>
      <c r="E25" s="3"/>
      <c r="F25" s="3"/>
      <c r="G25" s="3"/>
      <c r="H25" s="3"/>
      <c r="I25" s="3"/>
      <c r="J25" s="3"/>
      <c r="K25" s="3"/>
      <c r="L25" s="3"/>
      <c r="M25" s="3"/>
      <c r="N25" s="3"/>
      <c r="O25" s="3"/>
      <c r="P25" s="3"/>
    </row>
    <row r="26" spans="2:16" ht="15.75" customHeight="1" x14ac:dyDescent="0.15">
      <c r="B26" s="3"/>
      <c r="C26" s="3"/>
      <c r="D26" s="3"/>
      <c r="E26" s="3"/>
      <c r="F26" s="3"/>
      <c r="G26" s="3"/>
      <c r="H26" s="3"/>
      <c r="I26" s="3"/>
      <c r="J26" s="3"/>
      <c r="K26" s="3"/>
      <c r="L26" s="3"/>
      <c r="M26" s="3"/>
      <c r="N26" s="3"/>
      <c r="O26" s="3"/>
      <c r="P26" s="3"/>
    </row>
    <row r="27" spans="2:16" ht="15.75" customHeight="1" x14ac:dyDescent="0.15">
      <c r="B27" s="3"/>
      <c r="C27" s="3"/>
      <c r="D27" s="3"/>
      <c r="E27" s="3"/>
      <c r="F27" s="3"/>
      <c r="G27" s="3"/>
      <c r="H27" s="3"/>
      <c r="I27" s="3"/>
      <c r="J27" s="3"/>
      <c r="K27" s="3"/>
      <c r="L27" s="3"/>
      <c r="M27" s="3"/>
      <c r="N27" s="3"/>
      <c r="O27" s="3"/>
      <c r="P27" s="3"/>
    </row>
  </sheetData>
  <mergeCells count="10">
    <mergeCell ref="B8:C9"/>
    <mergeCell ref="B10:B13"/>
    <mergeCell ref="C10:C11"/>
    <mergeCell ref="C12:C13"/>
    <mergeCell ref="B14:B23"/>
    <mergeCell ref="C14:C15"/>
    <mergeCell ref="C16:C17"/>
    <mergeCell ref="C18:C19"/>
    <mergeCell ref="C20:C21"/>
    <mergeCell ref="C22:C23"/>
  </mergeCells>
  <phoneticPr fontId="2"/>
  <conditionalFormatting sqref="E9:K9">
    <cfRule type="top10" dxfId="2396" priority="2238" rank="1"/>
  </conditionalFormatting>
  <conditionalFormatting sqref="E11:K11">
    <cfRule type="top10" dxfId="2395" priority="2239" rank="1"/>
  </conditionalFormatting>
  <conditionalFormatting sqref="E13:K13">
    <cfRule type="top10" dxfId="2394" priority="2240" rank="1"/>
  </conditionalFormatting>
  <conditionalFormatting sqref="E15:K15">
    <cfRule type="top10" dxfId="2393" priority="2241" rank="1"/>
  </conditionalFormatting>
  <conditionalFormatting sqref="E17:K17">
    <cfRule type="top10" dxfId="2392" priority="2242" rank="1"/>
  </conditionalFormatting>
  <conditionalFormatting sqref="E19:K19">
    <cfRule type="top10" dxfId="2391" priority="2243" rank="1"/>
  </conditionalFormatting>
  <conditionalFormatting sqref="E21:K21">
    <cfRule type="top10" dxfId="2390" priority="2244" rank="1"/>
  </conditionalFormatting>
  <conditionalFormatting sqref="E23:K23">
    <cfRule type="top10" dxfId="2389" priority="2245" rank="1"/>
  </conditionalFormatting>
  <pageMargins left="0.7" right="0.7" top="0.75" bottom="0.75" header="0.3" footer="0.3"/>
  <pageSetup paperSize="9" orientation="landscape" r:id="rId1"/>
  <headerFoot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8" ht="15.75" customHeight="1" x14ac:dyDescent="0.15">
      <c r="B2" s="1" t="s">
        <v>613</v>
      </c>
    </row>
    <row r="3" spans="2:8" ht="15.75" customHeight="1" x14ac:dyDescent="0.15">
      <c r="B3" s="1" t="s">
        <v>50</v>
      </c>
    </row>
    <row r="4" spans="2:8" ht="15.75" customHeight="1" x14ac:dyDescent="0.15">
      <c r="B4" s="1" t="s">
        <v>1282</v>
      </c>
    </row>
    <row r="5" spans="2:8" ht="15.75" customHeight="1" x14ac:dyDescent="0.15">
      <c r="B5" s="1" t="s">
        <v>615</v>
      </c>
    </row>
    <row r="6" spans="2:8" ht="4.5" customHeight="1" x14ac:dyDescent="0.15">
      <c r="B6" s="12"/>
      <c r="C6" s="14"/>
      <c r="D6" s="15"/>
      <c r="E6" s="73"/>
      <c r="F6" s="13"/>
      <c r="G6" s="13"/>
      <c r="H6" s="13"/>
    </row>
    <row r="7" spans="2:8" s="2" customFormat="1" ht="118.5" customHeight="1" thickBot="1" x14ac:dyDescent="0.2">
      <c r="B7" s="25"/>
      <c r="C7" s="26" t="s">
        <v>427</v>
      </c>
      <c r="D7" s="19" t="s">
        <v>52</v>
      </c>
      <c r="E7" s="22" t="s">
        <v>216</v>
      </c>
      <c r="F7" s="23" t="s">
        <v>1</v>
      </c>
      <c r="G7" s="23" t="s">
        <v>217</v>
      </c>
      <c r="H7" s="23" t="s">
        <v>53</v>
      </c>
    </row>
    <row r="8" spans="2:8" ht="15.75" customHeight="1" thickTop="1" x14ac:dyDescent="0.15">
      <c r="B8" s="108" t="s">
        <v>428</v>
      </c>
      <c r="C8" s="119"/>
      <c r="D8" s="16">
        <v>252</v>
      </c>
      <c r="E8" s="46">
        <v>67</v>
      </c>
      <c r="F8" s="28">
        <v>45</v>
      </c>
      <c r="G8" s="28">
        <v>135</v>
      </c>
      <c r="H8" s="28">
        <v>5</v>
      </c>
    </row>
    <row r="9" spans="2:8" ht="15.75" customHeight="1" x14ac:dyDescent="0.15">
      <c r="B9" s="110"/>
      <c r="C9" s="120"/>
      <c r="D9" s="18">
        <v>100</v>
      </c>
      <c r="E9" s="68">
        <v>26.6</v>
      </c>
      <c r="F9" s="11">
        <v>17.899999999999999</v>
      </c>
      <c r="G9" s="11">
        <v>53.6</v>
      </c>
      <c r="H9" s="11">
        <v>2</v>
      </c>
    </row>
    <row r="10" spans="2:8" ht="15.75" customHeight="1" x14ac:dyDescent="0.15">
      <c r="B10" s="117" t="s">
        <v>429</v>
      </c>
      <c r="C10" s="140" t="s">
        <v>2</v>
      </c>
      <c r="D10" s="16">
        <v>100</v>
      </c>
      <c r="E10" s="46">
        <v>23</v>
      </c>
      <c r="F10" s="28">
        <v>19</v>
      </c>
      <c r="G10" s="28">
        <v>55</v>
      </c>
      <c r="H10" s="28">
        <v>3</v>
      </c>
    </row>
    <row r="11" spans="2:8" ht="15.75" customHeight="1" x14ac:dyDescent="0.15">
      <c r="B11" s="116"/>
      <c r="C11" s="141"/>
      <c r="D11" s="33">
        <v>100</v>
      </c>
      <c r="E11" s="49">
        <v>23</v>
      </c>
      <c r="F11" s="35">
        <v>19</v>
      </c>
      <c r="G11" s="35">
        <v>55</v>
      </c>
      <c r="H11" s="35">
        <v>3</v>
      </c>
    </row>
    <row r="12" spans="2:8" ht="15.75" customHeight="1" x14ac:dyDescent="0.15">
      <c r="B12" s="116"/>
      <c r="C12" s="140" t="s">
        <v>3</v>
      </c>
      <c r="D12" s="16">
        <v>149</v>
      </c>
      <c r="E12" s="46">
        <v>43</v>
      </c>
      <c r="F12" s="28">
        <v>26</v>
      </c>
      <c r="G12" s="28">
        <v>78</v>
      </c>
      <c r="H12" s="28">
        <v>2</v>
      </c>
    </row>
    <row r="13" spans="2:8" ht="15.75" customHeight="1" x14ac:dyDescent="0.15">
      <c r="B13" s="118"/>
      <c r="C13" s="143"/>
      <c r="D13" s="18">
        <v>100</v>
      </c>
      <c r="E13" s="68">
        <v>28.9</v>
      </c>
      <c r="F13" s="11">
        <v>17.399999999999999</v>
      </c>
      <c r="G13" s="11">
        <v>52.3</v>
      </c>
      <c r="H13" s="11">
        <v>1.3</v>
      </c>
    </row>
  </sheetData>
  <mergeCells count="4">
    <mergeCell ref="B8:C9"/>
    <mergeCell ref="B10:B13"/>
    <mergeCell ref="C10:C11"/>
    <mergeCell ref="C12:C13"/>
  </mergeCells>
  <phoneticPr fontId="2"/>
  <conditionalFormatting sqref="E9:H9">
    <cfRule type="top10" dxfId="1563" priority="800" rank="1"/>
  </conditionalFormatting>
  <conditionalFormatting sqref="E11:H11">
    <cfRule type="top10" dxfId="1562" priority="801" rank="1"/>
  </conditionalFormatting>
  <conditionalFormatting sqref="E13:H13">
    <cfRule type="top10" dxfId="1561" priority="802" rank="1"/>
  </conditionalFormatting>
  <pageMargins left="0.7" right="0.7" top="0.75" bottom="0.75" header="0.3" footer="0.3"/>
  <pageSetup paperSize="9" orientation="landscape" r:id="rId1"/>
  <headerFoot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8" ht="15.75" customHeight="1" x14ac:dyDescent="0.15">
      <c r="B2" s="1" t="s">
        <v>613</v>
      </c>
    </row>
    <row r="3" spans="2:8" ht="15.75" customHeight="1" x14ac:dyDescent="0.15">
      <c r="B3" s="1" t="s">
        <v>50</v>
      </c>
    </row>
    <row r="4" spans="2:8" ht="15.75" customHeight="1" x14ac:dyDescent="0.15">
      <c r="B4" s="1" t="s">
        <v>622</v>
      </c>
    </row>
    <row r="5" spans="2:8" ht="15.75" customHeight="1" x14ac:dyDescent="0.15">
      <c r="B5" s="1" t="s">
        <v>615</v>
      </c>
    </row>
    <row r="6" spans="2:8" ht="4.5" customHeight="1" x14ac:dyDescent="0.15">
      <c r="B6" s="12"/>
      <c r="C6" s="14"/>
      <c r="D6" s="15"/>
      <c r="E6" s="73"/>
      <c r="F6" s="13"/>
      <c r="G6" s="13"/>
      <c r="H6" s="13"/>
    </row>
    <row r="7" spans="2:8" s="2" customFormat="1" ht="118.5" customHeight="1" thickBot="1" x14ac:dyDescent="0.2">
      <c r="B7" s="25"/>
      <c r="C7" s="26" t="s">
        <v>427</v>
      </c>
      <c r="D7" s="19" t="s">
        <v>52</v>
      </c>
      <c r="E7" s="22" t="s">
        <v>216</v>
      </c>
      <c r="F7" s="23" t="s">
        <v>1</v>
      </c>
      <c r="G7" s="23" t="s">
        <v>217</v>
      </c>
      <c r="H7" s="23" t="s">
        <v>53</v>
      </c>
    </row>
    <row r="8" spans="2:8" ht="15.75" customHeight="1" thickTop="1" x14ac:dyDescent="0.15">
      <c r="B8" s="108" t="s">
        <v>428</v>
      </c>
      <c r="C8" s="119"/>
      <c r="D8" s="16">
        <v>252</v>
      </c>
      <c r="E8" s="46">
        <v>65</v>
      </c>
      <c r="F8" s="28">
        <v>47</v>
      </c>
      <c r="G8" s="28">
        <v>135</v>
      </c>
      <c r="H8" s="28">
        <v>5</v>
      </c>
    </row>
    <row r="9" spans="2:8" ht="15.75" customHeight="1" x14ac:dyDescent="0.15">
      <c r="B9" s="110"/>
      <c r="C9" s="120"/>
      <c r="D9" s="18">
        <v>100</v>
      </c>
      <c r="E9" s="68">
        <v>25.8</v>
      </c>
      <c r="F9" s="11">
        <v>18.7</v>
      </c>
      <c r="G9" s="11">
        <v>53.6</v>
      </c>
      <c r="H9" s="11">
        <v>2</v>
      </c>
    </row>
    <row r="10" spans="2:8" ht="15.75" customHeight="1" x14ac:dyDescent="0.15">
      <c r="B10" s="117" t="s">
        <v>429</v>
      </c>
      <c r="C10" s="140" t="s">
        <v>2</v>
      </c>
      <c r="D10" s="16">
        <v>100</v>
      </c>
      <c r="E10" s="46">
        <v>26</v>
      </c>
      <c r="F10" s="28">
        <v>19</v>
      </c>
      <c r="G10" s="28">
        <v>53</v>
      </c>
      <c r="H10" s="28">
        <v>2</v>
      </c>
    </row>
    <row r="11" spans="2:8" ht="15.75" customHeight="1" x14ac:dyDescent="0.15">
      <c r="B11" s="116"/>
      <c r="C11" s="141"/>
      <c r="D11" s="33">
        <v>100</v>
      </c>
      <c r="E11" s="49">
        <v>26</v>
      </c>
      <c r="F11" s="35">
        <v>19</v>
      </c>
      <c r="G11" s="35">
        <v>53</v>
      </c>
      <c r="H11" s="35">
        <v>2</v>
      </c>
    </row>
    <row r="12" spans="2:8" ht="15.75" customHeight="1" x14ac:dyDescent="0.15">
      <c r="B12" s="116"/>
      <c r="C12" s="140" t="s">
        <v>3</v>
      </c>
      <c r="D12" s="16">
        <v>149</v>
      </c>
      <c r="E12" s="46">
        <v>38</v>
      </c>
      <c r="F12" s="28">
        <v>28</v>
      </c>
      <c r="G12" s="28">
        <v>80</v>
      </c>
      <c r="H12" s="28">
        <v>3</v>
      </c>
    </row>
    <row r="13" spans="2:8" ht="15.75" customHeight="1" x14ac:dyDescent="0.15">
      <c r="B13" s="118"/>
      <c r="C13" s="143"/>
      <c r="D13" s="18">
        <v>100</v>
      </c>
      <c r="E13" s="68">
        <v>25.5</v>
      </c>
      <c r="F13" s="11">
        <v>18.8</v>
      </c>
      <c r="G13" s="11">
        <v>53.7</v>
      </c>
      <c r="H13" s="11">
        <v>2</v>
      </c>
    </row>
  </sheetData>
  <mergeCells count="4">
    <mergeCell ref="B8:C9"/>
    <mergeCell ref="B10:B13"/>
    <mergeCell ref="C10:C11"/>
    <mergeCell ref="C12:C13"/>
  </mergeCells>
  <phoneticPr fontId="2"/>
  <conditionalFormatting sqref="E9:H9">
    <cfRule type="top10" dxfId="1560" priority="803" rank="1"/>
  </conditionalFormatting>
  <conditionalFormatting sqref="E11:H11">
    <cfRule type="top10" dxfId="1559" priority="804" rank="1"/>
  </conditionalFormatting>
  <conditionalFormatting sqref="E13:H13">
    <cfRule type="top10" dxfId="1558" priority="805" rank="1"/>
  </conditionalFormatting>
  <pageMargins left="0.7" right="0.7" top="0.75" bottom="0.75" header="0.3" footer="0.3"/>
  <pageSetup paperSize="9" orientation="landscape" r:id="rId1"/>
  <headerFoot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7" ht="15.75" customHeight="1" x14ac:dyDescent="0.15">
      <c r="B2" s="1" t="s">
        <v>613</v>
      </c>
    </row>
    <row r="3" spans="2:7" ht="15.75" customHeight="1" x14ac:dyDescent="0.15">
      <c r="B3" s="1" t="s">
        <v>50</v>
      </c>
    </row>
    <row r="4" spans="2:7" ht="15.75" customHeight="1" x14ac:dyDescent="0.15">
      <c r="B4" s="1" t="s">
        <v>1283</v>
      </c>
    </row>
    <row r="5" spans="2:7" ht="15.75" customHeight="1" x14ac:dyDescent="0.15">
      <c r="B5" s="1" t="s">
        <v>615</v>
      </c>
    </row>
    <row r="6" spans="2:7" ht="4.5" customHeight="1" x14ac:dyDescent="0.15">
      <c r="B6" s="12"/>
      <c r="C6" s="14"/>
      <c r="D6" s="15"/>
      <c r="E6" s="73"/>
      <c r="F6" s="13"/>
      <c r="G6" s="13"/>
    </row>
    <row r="7" spans="2:7" s="2" customFormat="1" ht="118.5" customHeight="1" thickBot="1" x14ac:dyDescent="0.2">
      <c r="B7" s="25"/>
      <c r="C7" s="26" t="s">
        <v>427</v>
      </c>
      <c r="D7" s="19" t="s">
        <v>52</v>
      </c>
      <c r="E7" s="22" t="s">
        <v>38</v>
      </c>
      <c r="F7" s="23" t="s">
        <v>39</v>
      </c>
      <c r="G7" s="23" t="s">
        <v>53</v>
      </c>
    </row>
    <row r="8" spans="2:7" ht="15.75" customHeight="1" thickTop="1" x14ac:dyDescent="0.15">
      <c r="B8" s="108" t="s">
        <v>428</v>
      </c>
      <c r="C8" s="119"/>
      <c r="D8" s="16">
        <v>252</v>
      </c>
      <c r="E8" s="46">
        <v>74</v>
      </c>
      <c r="F8" s="28">
        <v>173</v>
      </c>
      <c r="G8" s="28">
        <v>5</v>
      </c>
    </row>
    <row r="9" spans="2:7" ht="15.75" customHeight="1" x14ac:dyDescent="0.15">
      <c r="B9" s="110"/>
      <c r="C9" s="120"/>
      <c r="D9" s="18">
        <v>100</v>
      </c>
      <c r="E9" s="68">
        <v>29.4</v>
      </c>
      <c r="F9" s="11">
        <v>68.7</v>
      </c>
      <c r="G9" s="11">
        <v>2</v>
      </c>
    </row>
    <row r="10" spans="2:7" ht="15.75" customHeight="1" x14ac:dyDescent="0.15">
      <c r="B10" s="117" t="s">
        <v>429</v>
      </c>
      <c r="C10" s="140" t="s">
        <v>2</v>
      </c>
      <c r="D10" s="16">
        <v>100</v>
      </c>
      <c r="E10" s="46">
        <v>36</v>
      </c>
      <c r="F10" s="28">
        <v>62</v>
      </c>
      <c r="G10" s="28">
        <v>2</v>
      </c>
    </row>
    <row r="11" spans="2:7" ht="15.75" customHeight="1" x14ac:dyDescent="0.15">
      <c r="B11" s="116"/>
      <c r="C11" s="141"/>
      <c r="D11" s="33">
        <v>100</v>
      </c>
      <c r="E11" s="49">
        <v>36</v>
      </c>
      <c r="F11" s="35">
        <v>62</v>
      </c>
      <c r="G11" s="35">
        <v>2</v>
      </c>
    </row>
    <row r="12" spans="2:7" ht="15.75" customHeight="1" x14ac:dyDescent="0.15">
      <c r="B12" s="116"/>
      <c r="C12" s="140" t="s">
        <v>3</v>
      </c>
      <c r="D12" s="16">
        <v>149</v>
      </c>
      <c r="E12" s="46">
        <v>37</v>
      </c>
      <c r="F12" s="28">
        <v>109</v>
      </c>
      <c r="G12" s="28">
        <v>3</v>
      </c>
    </row>
    <row r="13" spans="2:7" ht="15.75" customHeight="1" x14ac:dyDescent="0.15">
      <c r="B13" s="118"/>
      <c r="C13" s="143"/>
      <c r="D13" s="18">
        <v>100</v>
      </c>
      <c r="E13" s="68">
        <v>24.8</v>
      </c>
      <c r="F13" s="11">
        <v>73.2</v>
      </c>
      <c r="G13" s="11">
        <v>2</v>
      </c>
    </row>
  </sheetData>
  <mergeCells count="4">
    <mergeCell ref="B8:C9"/>
    <mergeCell ref="B10:B13"/>
    <mergeCell ref="C10:C11"/>
    <mergeCell ref="C12:C13"/>
  </mergeCells>
  <phoneticPr fontId="2"/>
  <conditionalFormatting sqref="E9:G9">
    <cfRule type="top10" dxfId="1557" priority="806" rank="1"/>
  </conditionalFormatting>
  <conditionalFormatting sqref="E11:G11">
    <cfRule type="top10" dxfId="1556" priority="807" rank="1"/>
  </conditionalFormatting>
  <conditionalFormatting sqref="E13:G13">
    <cfRule type="top10" dxfId="1555" priority="808" rank="1"/>
  </conditionalFormatting>
  <pageMargins left="0.7" right="0.7" top="0.75" bottom="0.75" header="0.3" footer="0.3"/>
  <pageSetup paperSize="9" orientation="landscape" r:id="rId1"/>
  <headerFoot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613</v>
      </c>
    </row>
    <row r="3" spans="2:11" ht="15.75" customHeight="1" x14ac:dyDescent="0.15">
      <c r="B3" s="1" t="s">
        <v>50</v>
      </c>
    </row>
    <row r="4" spans="2:11" ht="15.75" customHeight="1" x14ac:dyDescent="0.15">
      <c r="B4" s="1" t="s">
        <v>623</v>
      </c>
    </row>
    <row r="5" spans="2:11" ht="15.75" customHeight="1" x14ac:dyDescent="0.15">
      <c r="B5" s="1" t="s">
        <v>615</v>
      </c>
    </row>
    <row r="6" spans="2:11" ht="4.5" customHeight="1" x14ac:dyDescent="0.15">
      <c r="B6" s="12"/>
      <c r="C6" s="14"/>
      <c r="D6" s="15"/>
      <c r="E6" s="73"/>
      <c r="F6" s="13"/>
      <c r="G6" s="13"/>
      <c r="H6" s="13"/>
      <c r="I6" s="13"/>
      <c r="J6" s="13"/>
      <c r="K6" s="13"/>
    </row>
    <row r="7" spans="2:11" s="2" customFormat="1" ht="118.5" customHeight="1" thickBot="1" x14ac:dyDescent="0.2">
      <c r="B7" s="25"/>
      <c r="C7" s="26" t="s">
        <v>427</v>
      </c>
      <c r="D7" s="19" t="s">
        <v>52</v>
      </c>
      <c r="E7" s="22" t="s">
        <v>190</v>
      </c>
      <c r="F7" s="23" t="s">
        <v>191</v>
      </c>
      <c r="G7" s="23" t="s">
        <v>192</v>
      </c>
      <c r="H7" s="23" t="s">
        <v>193</v>
      </c>
      <c r="I7" s="23" t="s">
        <v>194</v>
      </c>
      <c r="J7" s="23" t="s">
        <v>195</v>
      </c>
      <c r="K7" s="23" t="s">
        <v>53</v>
      </c>
    </row>
    <row r="8" spans="2:11" ht="15.75" customHeight="1" thickTop="1" x14ac:dyDescent="0.15">
      <c r="B8" s="108" t="s">
        <v>428</v>
      </c>
      <c r="C8" s="119"/>
      <c r="D8" s="16">
        <v>252</v>
      </c>
      <c r="E8" s="46">
        <v>1</v>
      </c>
      <c r="F8" s="28">
        <v>0</v>
      </c>
      <c r="G8" s="28">
        <v>0</v>
      </c>
      <c r="H8" s="28">
        <v>4</v>
      </c>
      <c r="I8" s="28">
        <v>9</v>
      </c>
      <c r="J8" s="28">
        <v>174</v>
      </c>
      <c r="K8" s="28">
        <v>64</v>
      </c>
    </row>
    <row r="9" spans="2:11" ht="15.75" customHeight="1" x14ac:dyDescent="0.15">
      <c r="B9" s="110"/>
      <c r="C9" s="120"/>
      <c r="D9" s="18">
        <v>100</v>
      </c>
      <c r="E9" s="68">
        <v>0.4</v>
      </c>
      <c r="F9" s="11">
        <v>0</v>
      </c>
      <c r="G9" s="11">
        <v>0</v>
      </c>
      <c r="H9" s="11">
        <v>1.6</v>
      </c>
      <c r="I9" s="11">
        <v>3.6</v>
      </c>
      <c r="J9" s="11">
        <v>69</v>
      </c>
      <c r="K9" s="11">
        <v>25.4</v>
      </c>
    </row>
    <row r="10" spans="2:11" ht="15.75" customHeight="1" x14ac:dyDescent="0.15">
      <c r="B10" s="117" t="s">
        <v>429</v>
      </c>
      <c r="C10" s="140" t="s">
        <v>2</v>
      </c>
      <c r="D10" s="16">
        <v>100</v>
      </c>
      <c r="E10" s="46">
        <v>1</v>
      </c>
      <c r="F10" s="28">
        <v>0</v>
      </c>
      <c r="G10" s="28">
        <v>0</v>
      </c>
      <c r="H10" s="28">
        <v>2</v>
      </c>
      <c r="I10" s="28">
        <v>6</v>
      </c>
      <c r="J10" s="28">
        <v>73</v>
      </c>
      <c r="K10" s="28">
        <v>18</v>
      </c>
    </row>
    <row r="11" spans="2:11" ht="15.75" customHeight="1" x14ac:dyDescent="0.15">
      <c r="B11" s="116"/>
      <c r="C11" s="141"/>
      <c r="D11" s="33">
        <v>100</v>
      </c>
      <c r="E11" s="49">
        <v>1</v>
      </c>
      <c r="F11" s="35">
        <v>0</v>
      </c>
      <c r="G11" s="35">
        <v>0</v>
      </c>
      <c r="H11" s="35">
        <v>2</v>
      </c>
      <c r="I11" s="35">
        <v>6</v>
      </c>
      <c r="J11" s="35">
        <v>73</v>
      </c>
      <c r="K11" s="35">
        <v>18</v>
      </c>
    </row>
    <row r="12" spans="2:11" ht="15.75" customHeight="1" x14ac:dyDescent="0.15">
      <c r="B12" s="116"/>
      <c r="C12" s="140" t="s">
        <v>3</v>
      </c>
      <c r="D12" s="16">
        <v>149</v>
      </c>
      <c r="E12" s="46">
        <v>0</v>
      </c>
      <c r="F12" s="28">
        <v>0</v>
      </c>
      <c r="G12" s="28">
        <v>0</v>
      </c>
      <c r="H12" s="28">
        <v>2</v>
      </c>
      <c r="I12" s="28">
        <v>3</v>
      </c>
      <c r="J12" s="28">
        <v>99</v>
      </c>
      <c r="K12" s="28">
        <v>45</v>
      </c>
    </row>
    <row r="13" spans="2:11" ht="15.75" customHeight="1" x14ac:dyDescent="0.15">
      <c r="B13" s="118"/>
      <c r="C13" s="143"/>
      <c r="D13" s="18">
        <v>100</v>
      </c>
      <c r="E13" s="68">
        <v>0</v>
      </c>
      <c r="F13" s="11">
        <v>0</v>
      </c>
      <c r="G13" s="11">
        <v>0</v>
      </c>
      <c r="H13" s="11">
        <v>1.3</v>
      </c>
      <c r="I13" s="11">
        <v>2</v>
      </c>
      <c r="J13" s="11">
        <v>66.400000000000006</v>
      </c>
      <c r="K13" s="11">
        <v>30.2</v>
      </c>
    </row>
  </sheetData>
  <mergeCells count="4">
    <mergeCell ref="B8:C9"/>
    <mergeCell ref="B10:B13"/>
    <mergeCell ref="C10:C11"/>
    <mergeCell ref="C12:C13"/>
  </mergeCells>
  <phoneticPr fontId="2"/>
  <conditionalFormatting sqref="E9:K9">
    <cfRule type="top10" dxfId="1554" priority="809" rank="1"/>
  </conditionalFormatting>
  <conditionalFormatting sqref="E11:K11">
    <cfRule type="top10" dxfId="1553" priority="810" rank="1"/>
  </conditionalFormatting>
  <conditionalFormatting sqref="E13:K13">
    <cfRule type="top10" dxfId="1552" priority="811" rank="1"/>
  </conditionalFormatting>
  <pageMargins left="0.7" right="0.7" top="0.75" bottom="0.75" header="0.3" footer="0.3"/>
  <pageSetup paperSize="9" orientation="landscape" r:id="rId1"/>
  <headerFooter>
    <oddFooter>&amp;C&amp;P</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613</v>
      </c>
    </row>
    <row r="3" spans="2:11" ht="15.75" customHeight="1" x14ac:dyDescent="0.15">
      <c r="B3" s="1" t="s">
        <v>50</v>
      </c>
    </row>
    <row r="4" spans="2:11" ht="15.75" customHeight="1" x14ac:dyDescent="0.15">
      <c r="B4" s="1" t="s">
        <v>624</v>
      </c>
    </row>
    <row r="5" spans="2:11" ht="15.75" customHeight="1" x14ac:dyDescent="0.15">
      <c r="B5" s="1" t="s">
        <v>615</v>
      </c>
    </row>
    <row r="6" spans="2:11" ht="4.5" customHeight="1" x14ac:dyDescent="0.15">
      <c r="B6" s="12"/>
      <c r="C6" s="14"/>
      <c r="D6" s="15"/>
      <c r="E6" s="73"/>
      <c r="F6" s="13"/>
      <c r="G6" s="13"/>
      <c r="H6" s="13"/>
      <c r="I6" s="13"/>
      <c r="J6" s="13"/>
      <c r="K6" s="13"/>
    </row>
    <row r="7" spans="2:11" s="2" customFormat="1" ht="118.5" customHeight="1" thickBot="1" x14ac:dyDescent="0.2">
      <c r="B7" s="25"/>
      <c r="C7" s="26" t="s">
        <v>427</v>
      </c>
      <c r="D7" s="19" t="s">
        <v>52</v>
      </c>
      <c r="E7" s="22" t="s">
        <v>190</v>
      </c>
      <c r="F7" s="23" t="s">
        <v>191</v>
      </c>
      <c r="G7" s="23" t="s">
        <v>192</v>
      </c>
      <c r="H7" s="23" t="s">
        <v>193</v>
      </c>
      <c r="I7" s="23" t="s">
        <v>194</v>
      </c>
      <c r="J7" s="23" t="s">
        <v>195</v>
      </c>
      <c r="K7" s="23" t="s">
        <v>53</v>
      </c>
    </row>
    <row r="8" spans="2:11" ht="15.75" customHeight="1" thickTop="1" x14ac:dyDescent="0.15">
      <c r="B8" s="108" t="s">
        <v>428</v>
      </c>
      <c r="C8" s="119"/>
      <c r="D8" s="16">
        <v>252</v>
      </c>
      <c r="E8" s="46">
        <v>2</v>
      </c>
      <c r="F8" s="28">
        <v>6</v>
      </c>
      <c r="G8" s="28">
        <v>1</v>
      </c>
      <c r="H8" s="28">
        <v>5</v>
      </c>
      <c r="I8" s="28">
        <v>2</v>
      </c>
      <c r="J8" s="28">
        <v>174</v>
      </c>
      <c r="K8" s="28">
        <v>62</v>
      </c>
    </row>
    <row r="9" spans="2:11" ht="15.75" customHeight="1" x14ac:dyDescent="0.15">
      <c r="B9" s="110"/>
      <c r="C9" s="120"/>
      <c r="D9" s="18">
        <v>100</v>
      </c>
      <c r="E9" s="68">
        <v>0.8</v>
      </c>
      <c r="F9" s="11">
        <v>2.4</v>
      </c>
      <c r="G9" s="11">
        <v>0.4</v>
      </c>
      <c r="H9" s="11">
        <v>2</v>
      </c>
      <c r="I9" s="11">
        <v>0.8</v>
      </c>
      <c r="J9" s="11">
        <v>69</v>
      </c>
      <c r="K9" s="11">
        <v>24.6</v>
      </c>
    </row>
    <row r="10" spans="2:11" ht="15.75" customHeight="1" x14ac:dyDescent="0.15">
      <c r="B10" s="117" t="s">
        <v>429</v>
      </c>
      <c r="C10" s="140" t="s">
        <v>2</v>
      </c>
      <c r="D10" s="16">
        <v>100</v>
      </c>
      <c r="E10" s="46">
        <v>1</v>
      </c>
      <c r="F10" s="28">
        <v>4</v>
      </c>
      <c r="G10" s="28">
        <v>0</v>
      </c>
      <c r="H10" s="28">
        <v>2</v>
      </c>
      <c r="I10" s="28">
        <v>1</v>
      </c>
      <c r="J10" s="28">
        <v>73</v>
      </c>
      <c r="K10" s="28">
        <v>19</v>
      </c>
    </row>
    <row r="11" spans="2:11" ht="15.75" customHeight="1" x14ac:dyDescent="0.15">
      <c r="B11" s="116"/>
      <c r="C11" s="141"/>
      <c r="D11" s="33">
        <v>100</v>
      </c>
      <c r="E11" s="49">
        <v>1</v>
      </c>
      <c r="F11" s="35">
        <v>4</v>
      </c>
      <c r="G11" s="35">
        <v>0</v>
      </c>
      <c r="H11" s="35">
        <v>2</v>
      </c>
      <c r="I11" s="35">
        <v>1</v>
      </c>
      <c r="J11" s="35">
        <v>73</v>
      </c>
      <c r="K11" s="35">
        <v>19</v>
      </c>
    </row>
    <row r="12" spans="2:11" ht="15.75" customHeight="1" x14ac:dyDescent="0.15">
      <c r="B12" s="116"/>
      <c r="C12" s="140" t="s">
        <v>3</v>
      </c>
      <c r="D12" s="16">
        <v>149</v>
      </c>
      <c r="E12" s="46">
        <v>1</v>
      </c>
      <c r="F12" s="28">
        <v>2</v>
      </c>
      <c r="G12" s="28">
        <v>1</v>
      </c>
      <c r="H12" s="28">
        <v>3</v>
      </c>
      <c r="I12" s="28">
        <v>1</v>
      </c>
      <c r="J12" s="28">
        <v>99</v>
      </c>
      <c r="K12" s="28">
        <v>42</v>
      </c>
    </row>
    <row r="13" spans="2:11" ht="15.75" customHeight="1" x14ac:dyDescent="0.15">
      <c r="B13" s="118"/>
      <c r="C13" s="143"/>
      <c r="D13" s="18">
        <v>100</v>
      </c>
      <c r="E13" s="68">
        <v>0.7</v>
      </c>
      <c r="F13" s="11">
        <v>1.3</v>
      </c>
      <c r="G13" s="11">
        <v>0.7</v>
      </c>
      <c r="H13" s="11">
        <v>2</v>
      </c>
      <c r="I13" s="11">
        <v>0.7</v>
      </c>
      <c r="J13" s="11">
        <v>66.400000000000006</v>
      </c>
      <c r="K13" s="11">
        <v>28.2</v>
      </c>
    </row>
  </sheetData>
  <mergeCells count="4">
    <mergeCell ref="B8:C9"/>
    <mergeCell ref="B10:B13"/>
    <mergeCell ref="C10:C11"/>
    <mergeCell ref="C12:C13"/>
  </mergeCells>
  <phoneticPr fontId="2"/>
  <conditionalFormatting sqref="E9:K9">
    <cfRule type="top10" dxfId="1551" priority="812" rank="1"/>
  </conditionalFormatting>
  <conditionalFormatting sqref="E11:K11">
    <cfRule type="top10" dxfId="1550" priority="813" rank="1"/>
  </conditionalFormatting>
  <conditionalFormatting sqref="E13:K13">
    <cfRule type="top10" dxfId="1549" priority="814" rank="1"/>
  </conditionalFormatting>
  <pageMargins left="0.7" right="0.7" top="0.75" bottom="0.75" header="0.3" footer="0.3"/>
  <pageSetup paperSize="9" orientation="landscape" r:id="rId1"/>
  <headerFoot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613</v>
      </c>
    </row>
    <row r="3" spans="2:11" ht="15.75" customHeight="1" x14ac:dyDescent="0.15">
      <c r="B3" s="1" t="s">
        <v>50</v>
      </c>
    </row>
    <row r="4" spans="2:11" ht="15.75" customHeight="1" x14ac:dyDescent="0.15">
      <c r="B4" s="1" t="s">
        <v>625</v>
      </c>
    </row>
    <row r="5" spans="2:11" ht="15.75" customHeight="1" x14ac:dyDescent="0.15">
      <c r="B5" s="1" t="s">
        <v>615</v>
      </c>
    </row>
    <row r="6" spans="2:11" ht="4.5" customHeight="1" x14ac:dyDescent="0.15">
      <c r="B6" s="12"/>
      <c r="C6" s="14"/>
      <c r="D6" s="15"/>
      <c r="E6" s="73"/>
      <c r="F6" s="13"/>
      <c r="G6" s="13"/>
      <c r="H6" s="13"/>
      <c r="I6" s="13"/>
      <c r="J6" s="13"/>
      <c r="K6" s="13"/>
    </row>
    <row r="7" spans="2:11" s="2" customFormat="1" ht="118.5" customHeight="1" thickBot="1" x14ac:dyDescent="0.2">
      <c r="B7" s="25"/>
      <c r="C7" s="26" t="s">
        <v>427</v>
      </c>
      <c r="D7" s="19" t="s">
        <v>52</v>
      </c>
      <c r="E7" s="22" t="s">
        <v>190</v>
      </c>
      <c r="F7" s="23" t="s">
        <v>191</v>
      </c>
      <c r="G7" s="23" t="s">
        <v>192</v>
      </c>
      <c r="H7" s="23" t="s">
        <v>193</v>
      </c>
      <c r="I7" s="23" t="s">
        <v>194</v>
      </c>
      <c r="J7" s="23" t="s">
        <v>195</v>
      </c>
      <c r="K7" s="23" t="s">
        <v>53</v>
      </c>
    </row>
    <row r="8" spans="2:11" ht="15.75" customHeight="1" thickTop="1" x14ac:dyDescent="0.15">
      <c r="B8" s="108" t="s">
        <v>428</v>
      </c>
      <c r="C8" s="119"/>
      <c r="D8" s="16">
        <v>252</v>
      </c>
      <c r="E8" s="46">
        <v>1</v>
      </c>
      <c r="F8" s="28">
        <v>2</v>
      </c>
      <c r="G8" s="28">
        <v>5</v>
      </c>
      <c r="H8" s="28">
        <v>9</v>
      </c>
      <c r="I8" s="28">
        <v>5</v>
      </c>
      <c r="J8" s="28">
        <v>168</v>
      </c>
      <c r="K8" s="28">
        <v>62</v>
      </c>
    </row>
    <row r="9" spans="2:11" ht="15.75" customHeight="1" x14ac:dyDescent="0.15">
      <c r="B9" s="110"/>
      <c r="C9" s="120"/>
      <c r="D9" s="18">
        <v>100</v>
      </c>
      <c r="E9" s="68">
        <v>0.4</v>
      </c>
      <c r="F9" s="11">
        <v>0.8</v>
      </c>
      <c r="G9" s="11">
        <v>2</v>
      </c>
      <c r="H9" s="11">
        <v>3.6</v>
      </c>
      <c r="I9" s="11">
        <v>2</v>
      </c>
      <c r="J9" s="11">
        <v>66.7</v>
      </c>
      <c r="K9" s="11">
        <v>24.6</v>
      </c>
    </row>
    <row r="10" spans="2:11" ht="15.75" customHeight="1" x14ac:dyDescent="0.15">
      <c r="B10" s="117" t="s">
        <v>429</v>
      </c>
      <c r="C10" s="140" t="s">
        <v>2</v>
      </c>
      <c r="D10" s="16">
        <v>100</v>
      </c>
      <c r="E10" s="46">
        <v>0</v>
      </c>
      <c r="F10" s="28">
        <v>2</v>
      </c>
      <c r="G10" s="28">
        <v>3</v>
      </c>
      <c r="H10" s="28">
        <v>4</v>
      </c>
      <c r="I10" s="28">
        <v>2</v>
      </c>
      <c r="J10" s="28">
        <v>71</v>
      </c>
      <c r="K10" s="28">
        <v>18</v>
      </c>
    </row>
    <row r="11" spans="2:11" ht="15.75" customHeight="1" x14ac:dyDescent="0.15">
      <c r="B11" s="116"/>
      <c r="C11" s="141"/>
      <c r="D11" s="33">
        <v>100</v>
      </c>
      <c r="E11" s="49">
        <v>0</v>
      </c>
      <c r="F11" s="35">
        <v>2</v>
      </c>
      <c r="G11" s="35">
        <v>3</v>
      </c>
      <c r="H11" s="35">
        <v>4</v>
      </c>
      <c r="I11" s="35">
        <v>2</v>
      </c>
      <c r="J11" s="35">
        <v>71</v>
      </c>
      <c r="K11" s="35">
        <v>18</v>
      </c>
    </row>
    <row r="12" spans="2:11" ht="15.75" customHeight="1" x14ac:dyDescent="0.15">
      <c r="B12" s="116"/>
      <c r="C12" s="140" t="s">
        <v>3</v>
      </c>
      <c r="D12" s="16">
        <v>149</v>
      </c>
      <c r="E12" s="46">
        <v>1</v>
      </c>
      <c r="F12" s="28">
        <v>0</v>
      </c>
      <c r="G12" s="28">
        <v>2</v>
      </c>
      <c r="H12" s="28">
        <v>5</v>
      </c>
      <c r="I12" s="28">
        <v>3</v>
      </c>
      <c r="J12" s="28">
        <v>95</v>
      </c>
      <c r="K12" s="28">
        <v>43</v>
      </c>
    </row>
    <row r="13" spans="2:11" ht="15.75" customHeight="1" x14ac:dyDescent="0.15">
      <c r="B13" s="118"/>
      <c r="C13" s="143"/>
      <c r="D13" s="18">
        <v>100</v>
      </c>
      <c r="E13" s="68">
        <v>0.7</v>
      </c>
      <c r="F13" s="11">
        <v>0</v>
      </c>
      <c r="G13" s="11">
        <v>1.3</v>
      </c>
      <c r="H13" s="11">
        <v>3.4</v>
      </c>
      <c r="I13" s="11">
        <v>2</v>
      </c>
      <c r="J13" s="11">
        <v>63.8</v>
      </c>
      <c r="K13" s="11">
        <v>28.9</v>
      </c>
    </row>
  </sheetData>
  <mergeCells count="4">
    <mergeCell ref="B8:C9"/>
    <mergeCell ref="B10:B13"/>
    <mergeCell ref="C10:C11"/>
    <mergeCell ref="C12:C13"/>
  </mergeCells>
  <phoneticPr fontId="2"/>
  <conditionalFormatting sqref="E9:K9">
    <cfRule type="top10" dxfId="1548" priority="815" rank="1"/>
  </conditionalFormatting>
  <conditionalFormatting sqref="E11:K11">
    <cfRule type="top10" dxfId="1547" priority="816" rank="1"/>
  </conditionalFormatting>
  <conditionalFormatting sqref="E13:K13">
    <cfRule type="top10" dxfId="1546" priority="817" rank="1"/>
  </conditionalFormatting>
  <pageMargins left="0.7" right="0.7" top="0.75" bottom="0.75" header="0.3" footer="0.3"/>
  <pageSetup paperSize="9" orientation="landscape" r:id="rId1"/>
  <headerFoot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613</v>
      </c>
    </row>
    <row r="3" spans="2:11" ht="15.75" customHeight="1" x14ac:dyDescent="0.15">
      <c r="B3" s="1" t="s">
        <v>50</v>
      </c>
    </row>
    <row r="4" spans="2:11" ht="15.75" customHeight="1" x14ac:dyDescent="0.15">
      <c r="B4" s="1" t="s">
        <v>626</v>
      </c>
    </row>
    <row r="5" spans="2:11" ht="15.75" customHeight="1" x14ac:dyDescent="0.15">
      <c r="B5" s="1" t="s">
        <v>615</v>
      </c>
    </row>
    <row r="6" spans="2:11" ht="4.5" customHeight="1" x14ac:dyDescent="0.15">
      <c r="B6" s="12"/>
      <c r="C6" s="14"/>
      <c r="D6" s="15"/>
      <c r="E6" s="73"/>
      <c r="F6" s="13"/>
      <c r="G6" s="13"/>
      <c r="H6" s="13"/>
      <c r="I6" s="13"/>
      <c r="J6" s="13"/>
      <c r="K6" s="13"/>
    </row>
    <row r="7" spans="2:11" s="2" customFormat="1" ht="118.5" customHeight="1" thickBot="1" x14ac:dyDescent="0.2">
      <c r="B7" s="25"/>
      <c r="C7" s="26" t="s">
        <v>427</v>
      </c>
      <c r="D7" s="19" t="s">
        <v>52</v>
      </c>
      <c r="E7" s="22" t="s">
        <v>190</v>
      </c>
      <c r="F7" s="23" t="s">
        <v>191</v>
      </c>
      <c r="G7" s="23" t="s">
        <v>192</v>
      </c>
      <c r="H7" s="23" t="s">
        <v>193</v>
      </c>
      <c r="I7" s="23" t="s">
        <v>194</v>
      </c>
      <c r="J7" s="23" t="s">
        <v>195</v>
      </c>
      <c r="K7" s="23" t="s">
        <v>53</v>
      </c>
    </row>
    <row r="8" spans="2:11" ht="15.75" customHeight="1" thickTop="1" x14ac:dyDescent="0.15">
      <c r="B8" s="108" t="s">
        <v>428</v>
      </c>
      <c r="C8" s="119"/>
      <c r="D8" s="16">
        <v>252</v>
      </c>
      <c r="E8" s="46">
        <v>1</v>
      </c>
      <c r="F8" s="28">
        <v>0</v>
      </c>
      <c r="G8" s="28">
        <v>3</v>
      </c>
      <c r="H8" s="28">
        <v>5</v>
      </c>
      <c r="I8" s="28">
        <v>3</v>
      </c>
      <c r="J8" s="28">
        <v>177</v>
      </c>
      <c r="K8" s="28">
        <v>63</v>
      </c>
    </row>
    <row r="9" spans="2:11" ht="15.75" customHeight="1" x14ac:dyDescent="0.15">
      <c r="B9" s="110"/>
      <c r="C9" s="120"/>
      <c r="D9" s="18">
        <v>100</v>
      </c>
      <c r="E9" s="68">
        <v>0.4</v>
      </c>
      <c r="F9" s="11">
        <v>0</v>
      </c>
      <c r="G9" s="11">
        <v>1.2</v>
      </c>
      <c r="H9" s="11">
        <v>2</v>
      </c>
      <c r="I9" s="11">
        <v>1.2</v>
      </c>
      <c r="J9" s="11">
        <v>70.2</v>
      </c>
      <c r="K9" s="11">
        <v>25</v>
      </c>
    </row>
    <row r="10" spans="2:11" ht="15.75" customHeight="1" x14ac:dyDescent="0.15">
      <c r="B10" s="117" t="s">
        <v>429</v>
      </c>
      <c r="C10" s="140" t="s">
        <v>2</v>
      </c>
      <c r="D10" s="16">
        <v>100</v>
      </c>
      <c r="E10" s="46">
        <v>1</v>
      </c>
      <c r="F10" s="28">
        <v>0</v>
      </c>
      <c r="G10" s="28">
        <v>2</v>
      </c>
      <c r="H10" s="28">
        <v>2</v>
      </c>
      <c r="I10" s="28">
        <v>3</v>
      </c>
      <c r="J10" s="28">
        <v>74</v>
      </c>
      <c r="K10" s="28">
        <v>18</v>
      </c>
    </row>
    <row r="11" spans="2:11" ht="15.75" customHeight="1" x14ac:dyDescent="0.15">
      <c r="B11" s="116"/>
      <c r="C11" s="141"/>
      <c r="D11" s="33">
        <v>100</v>
      </c>
      <c r="E11" s="49">
        <v>1</v>
      </c>
      <c r="F11" s="35">
        <v>0</v>
      </c>
      <c r="G11" s="35">
        <v>2</v>
      </c>
      <c r="H11" s="35">
        <v>2</v>
      </c>
      <c r="I11" s="35">
        <v>3</v>
      </c>
      <c r="J11" s="35">
        <v>74</v>
      </c>
      <c r="K11" s="35">
        <v>18</v>
      </c>
    </row>
    <row r="12" spans="2:11" ht="15.75" customHeight="1" x14ac:dyDescent="0.15">
      <c r="B12" s="116"/>
      <c r="C12" s="140" t="s">
        <v>3</v>
      </c>
      <c r="D12" s="16">
        <v>149</v>
      </c>
      <c r="E12" s="46">
        <v>0</v>
      </c>
      <c r="F12" s="28">
        <v>0</v>
      </c>
      <c r="G12" s="28">
        <v>1</v>
      </c>
      <c r="H12" s="28">
        <v>3</v>
      </c>
      <c r="I12" s="28">
        <v>0</v>
      </c>
      <c r="J12" s="28">
        <v>101</v>
      </c>
      <c r="K12" s="28">
        <v>44</v>
      </c>
    </row>
    <row r="13" spans="2:11" ht="15.75" customHeight="1" x14ac:dyDescent="0.15">
      <c r="B13" s="118"/>
      <c r="C13" s="143"/>
      <c r="D13" s="18">
        <v>100</v>
      </c>
      <c r="E13" s="68">
        <v>0</v>
      </c>
      <c r="F13" s="11">
        <v>0</v>
      </c>
      <c r="G13" s="11">
        <v>0.7</v>
      </c>
      <c r="H13" s="11">
        <v>2</v>
      </c>
      <c r="I13" s="11">
        <v>0</v>
      </c>
      <c r="J13" s="11">
        <v>67.8</v>
      </c>
      <c r="K13" s="11">
        <v>29.5</v>
      </c>
    </row>
  </sheetData>
  <mergeCells count="4">
    <mergeCell ref="B8:C9"/>
    <mergeCell ref="B10:B13"/>
    <mergeCell ref="C10:C11"/>
    <mergeCell ref="C12:C13"/>
  </mergeCells>
  <phoneticPr fontId="2"/>
  <conditionalFormatting sqref="E9:K9">
    <cfRule type="top10" dxfId="1545" priority="818" rank="1"/>
  </conditionalFormatting>
  <conditionalFormatting sqref="E11:K11">
    <cfRule type="top10" dxfId="1544" priority="819" rank="1"/>
  </conditionalFormatting>
  <conditionalFormatting sqref="E13:K13">
    <cfRule type="top10" dxfId="1543" priority="820" rank="1"/>
  </conditionalFormatting>
  <pageMargins left="0.7" right="0.7" top="0.75" bottom="0.75" header="0.3" footer="0.3"/>
  <pageSetup paperSize="9" orientation="landscape" r:id="rId1"/>
  <headerFooter>
    <oddFooter>&amp;C&amp;P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613</v>
      </c>
    </row>
    <row r="3" spans="2:11" ht="15.75" customHeight="1" x14ac:dyDescent="0.15">
      <c r="B3" s="1" t="s">
        <v>50</v>
      </c>
    </row>
    <row r="4" spans="2:11" ht="15.75" customHeight="1" x14ac:dyDescent="0.15">
      <c r="B4" s="1" t="s">
        <v>631</v>
      </c>
    </row>
    <row r="5" spans="2:11" ht="15.75" customHeight="1" x14ac:dyDescent="0.15">
      <c r="B5" s="1" t="s">
        <v>615</v>
      </c>
    </row>
    <row r="6" spans="2:11" ht="4.5" customHeight="1" x14ac:dyDescent="0.15">
      <c r="B6" s="12"/>
      <c r="C6" s="14"/>
      <c r="D6" s="15"/>
      <c r="E6" s="73"/>
      <c r="F6" s="13"/>
      <c r="G6" s="13"/>
      <c r="H6" s="13"/>
      <c r="I6" s="13"/>
      <c r="J6" s="13"/>
      <c r="K6" s="13"/>
    </row>
    <row r="7" spans="2:11" s="2" customFormat="1" ht="118.5" customHeight="1" thickBot="1" x14ac:dyDescent="0.2">
      <c r="B7" s="25"/>
      <c r="C7" s="26" t="s">
        <v>427</v>
      </c>
      <c r="D7" s="19" t="s">
        <v>52</v>
      </c>
      <c r="E7" s="22" t="s">
        <v>190</v>
      </c>
      <c r="F7" s="23" t="s">
        <v>191</v>
      </c>
      <c r="G7" s="23" t="s">
        <v>192</v>
      </c>
      <c r="H7" s="23" t="s">
        <v>193</v>
      </c>
      <c r="I7" s="23" t="s">
        <v>194</v>
      </c>
      <c r="J7" s="23" t="s">
        <v>195</v>
      </c>
      <c r="K7" s="23" t="s">
        <v>53</v>
      </c>
    </row>
    <row r="8" spans="2:11" ht="15.75" customHeight="1" thickTop="1" x14ac:dyDescent="0.15">
      <c r="B8" s="108" t="s">
        <v>428</v>
      </c>
      <c r="C8" s="119"/>
      <c r="D8" s="16">
        <v>252</v>
      </c>
      <c r="E8" s="46">
        <v>7</v>
      </c>
      <c r="F8" s="28">
        <v>4</v>
      </c>
      <c r="G8" s="28">
        <v>20</v>
      </c>
      <c r="H8" s="28">
        <v>11</v>
      </c>
      <c r="I8" s="28">
        <v>8</v>
      </c>
      <c r="J8" s="28">
        <v>156</v>
      </c>
      <c r="K8" s="28">
        <v>46</v>
      </c>
    </row>
    <row r="9" spans="2:11" ht="15.75" customHeight="1" x14ac:dyDescent="0.15">
      <c r="B9" s="110"/>
      <c r="C9" s="120"/>
      <c r="D9" s="18">
        <v>100</v>
      </c>
      <c r="E9" s="68">
        <v>2.8</v>
      </c>
      <c r="F9" s="11">
        <v>1.6</v>
      </c>
      <c r="G9" s="11">
        <v>7.9</v>
      </c>
      <c r="H9" s="11">
        <v>4.4000000000000004</v>
      </c>
      <c r="I9" s="11">
        <v>3.2</v>
      </c>
      <c r="J9" s="11">
        <v>61.9</v>
      </c>
      <c r="K9" s="11">
        <v>18.3</v>
      </c>
    </row>
    <row r="10" spans="2:11" ht="15.75" customHeight="1" x14ac:dyDescent="0.15">
      <c r="B10" s="117" t="s">
        <v>429</v>
      </c>
      <c r="C10" s="140" t="s">
        <v>2</v>
      </c>
      <c r="D10" s="16">
        <v>100</v>
      </c>
      <c r="E10" s="46">
        <v>1</v>
      </c>
      <c r="F10" s="28">
        <v>1</v>
      </c>
      <c r="G10" s="28">
        <v>5</v>
      </c>
      <c r="H10" s="28">
        <v>3</v>
      </c>
      <c r="I10" s="28">
        <v>1</v>
      </c>
      <c r="J10" s="28">
        <v>74</v>
      </c>
      <c r="K10" s="28">
        <v>15</v>
      </c>
    </row>
    <row r="11" spans="2:11" ht="15.75" customHeight="1" x14ac:dyDescent="0.15">
      <c r="B11" s="116"/>
      <c r="C11" s="141"/>
      <c r="D11" s="33">
        <v>100</v>
      </c>
      <c r="E11" s="49">
        <v>1</v>
      </c>
      <c r="F11" s="35">
        <v>1</v>
      </c>
      <c r="G11" s="35">
        <v>5</v>
      </c>
      <c r="H11" s="35">
        <v>3</v>
      </c>
      <c r="I11" s="35">
        <v>1</v>
      </c>
      <c r="J11" s="35">
        <v>74</v>
      </c>
      <c r="K11" s="35">
        <v>15</v>
      </c>
    </row>
    <row r="12" spans="2:11" ht="15.75" customHeight="1" x14ac:dyDescent="0.15">
      <c r="B12" s="116"/>
      <c r="C12" s="140" t="s">
        <v>3</v>
      </c>
      <c r="D12" s="16">
        <v>149</v>
      </c>
      <c r="E12" s="46">
        <v>6</v>
      </c>
      <c r="F12" s="28">
        <v>3</v>
      </c>
      <c r="G12" s="28">
        <v>15</v>
      </c>
      <c r="H12" s="28">
        <v>8</v>
      </c>
      <c r="I12" s="28">
        <v>7</v>
      </c>
      <c r="J12" s="28">
        <v>80</v>
      </c>
      <c r="K12" s="28">
        <v>30</v>
      </c>
    </row>
    <row r="13" spans="2:11" ht="15.75" customHeight="1" x14ac:dyDescent="0.15">
      <c r="B13" s="118"/>
      <c r="C13" s="143"/>
      <c r="D13" s="18">
        <v>100</v>
      </c>
      <c r="E13" s="68">
        <v>4</v>
      </c>
      <c r="F13" s="11">
        <v>2</v>
      </c>
      <c r="G13" s="11">
        <v>10.1</v>
      </c>
      <c r="H13" s="11">
        <v>5.4</v>
      </c>
      <c r="I13" s="11">
        <v>4.7</v>
      </c>
      <c r="J13" s="11">
        <v>53.7</v>
      </c>
      <c r="K13" s="11">
        <v>20.100000000000001</v>
      </c>
    </row>
  </sheetData>
  <mergeCells count="4">
    <mergeCell ref="B8:C9"/>
    <mergeCell ref="B10:B13"/>
    <mergeCell ref="C10:C11"/>
    <mergeCell ref="C12:C13"/>
  </mergeCells>
  <phoneticPr fontId="2"/>
  <conditionalFormatting sqref="E9:K9">
    <cfRule type="top10" dxfId="1542" priority="821" rank="1"/>
  </conditionalFormatting>
  <conditionalFormatting sqref="E11:K11">
    <cfRule type="top10" dxfId="1541" priority="822" rank="1"/>
  </conditionalFormatting>
  <conditionalFormatting sqref="E13:K13">
    <cfRule type="top10" dxfId="1540" priority="823" rank="1"/>
  </conditionalFormatting>
  <pageMargins left="0.7" right="0.7" top="0.75" bottom="0.75" header="0.3" footer="0.3"/>
  <pageSetup paperSize="9" orientation="landscape" r:id="rId1"/>
  <headerFooter>
    <oddFooter>&amp;C&amp;P</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613</v>
      </c>
    </row>
    <row r="3" spans="2:11" ht="15.75" customHeight="1" x14ac:dyDescent="0.15">
      <c r="B3" s="1" t="s">
        <v>50</v>
      </c>
    </row>
    <row r="4" spans="2:11" ht="15.75" customHeight="1" x14ac:dyDescent="0.15">
      <c r="B4" s="1" t="s">
        <v>632</v>
      </c>
    </row>
    <row r="5" spans="2:11" ht="15.75" customHeight="1" x14ac:dyDescent="0.15">
      <c r="B5" s="1" t="s">
        <v>615</v>
      </c>
    </row>
    <row r="6" spans="2:11" ht="4.5" customHeight="1" x14ac:dyDescent="0.15">
      <c r="B6" s="12"/>
      <c r="C6" s="14"/>
      <c r="D6" s="15"/>
      <c r="E6" s="73"/>
      <c r="F6" s="13"/>
      <c r="G6" s="13"/>
      <c r="H6" s="13"/>
      <c r="I6" s="13"/>
      <c r="J6" s="13"/>
      <c r="K6" s="13"/>
    </row>
    <row r="7" spans="2:11" s="2" customFormat="1" ht="118.5" customHeight="1" thickBot="1" x14ac:dyDescent="0.2">
      <c r="B7" s="25"/>
      <c r="C7" s="26" t="s">
        <v>427</v>
      </c>
      <c r="D7" s="19" t="s">
        <v>52</v>
      </c>
      <c r="E7" s="22" t="s">
        <v>190</v>
      </c>
      <c r="F7" s="23" t="s">
        <v>191</v>
      </c>
      <c r="G7" s="23" t="s">
        <v>192</v>
      </c>
      <c r="H7" s="23" t="s">
        <v>193</v>
      </c>
      <c r="I7" s="23" t="s">
        <v>194</v>
      </c>
      <c r="J7" s="23" t="s">
        <v>195</v>
      </c>
      <c r="K7" s="23" t="s">
        <v>53</v>
      </c>
    </row>
    <row r="8" spans="2:11" ht="15.75" customHeight="1" thickTop="1" x14ac:dyDescent="0.15">
      <c r="B8" s="108" t="s">
        <v>428</v>
      </c>
      <c r="C8" s="119"/>
      <c r="D8" s="16">
        <v>252</v>
      </c>
      <c r="E8" s="46">
        <v>1</v>
      </c>
      <c r="F8" s="28">
        <v>3</v>
      </c>
      <c r="G8" s="28">
        <v>1</v>
      </c>
      <c r="H8" s="28">
        <v>13</v>
      </c>
      <c r="I8" s="28">
        <v>21</v>
      </c>
      <c r="J8" s="28">
        <v>158</v>
      </c>
      <c r="K8" s="28">
        <v>55</v>
      </c>
    </row>
    <row r="9" spans="2:11" ht="15.75" customHeight="1" x14ac:dyDescent="0.15">
      <c r="B9" s="110"/>
      <c r="C9" s="120"/>
      <c r="D9" s="18">
        <v>100</v>
      </c>
      <c r="E9" s="68">
        <v>0.4</v>
      </c>
      <c r="F9" s="11">
        <v>1.2</v>
      </c>
      <c r="G9" s="11">
        <v>0.4</v>
      </c>
      <c r="H9" s="11">
        <v>5.2</v>
      </c>
      <c r="I9" s="11">
        <v>8.3000000000000007</v>
      </c>
      <c r="J9" s="11">
        <v>62.7</v>
      </c>
      <c r="K9" s="11">
        <v>21.8</v>
      </c>
    </row>
    <row r="10" spans="2:11" ht="15.75" customHeight="1" x14ac:dyDescent="0.15">
      <c r="B10" s="117" t="s">
        <v>429</v>
      </c>
      <c r="C10" s="140" t="s">
        <v>2</v>
      </c>
      <c r="D10" s="16">
        <v>100</v>
      </c>
      <c r="E10" s="46">
        <v>0</v>
      </c>
      <c r="F10" s="28">
        <v>1</v>
      </c>
      <c r="G10" s="28">
        <v>1</v>
      </c>
      <c r="H10" s="28">
        <v>4</v>
      </c>
      <c r="I10" s="28">
        <v>10</v>
      </c>
      <c r="J10" s="28">
        <v>66</v>
      </c>
      <c r="K10" s="28">
        <v>18</v>
      </c>
    </row>
    <row r="11" spans="2:11" ht="15.75" customHeight="1" x14ac:dyDescent="0.15">
      <c r="B11" s="116"/>
      <c r="C11" s="141"/>
      <c r="D11" s="33">
        <v>100</v>
      </c>
      <c r="E11" s="49">
        <v>0</v>
      </c>
      <c r="F11" s="35">
        <v>1</v>
      </c>
      <c r="G11" s="35">
        <v>1</v>
      </c>
      <c r="H11" s="35">
        <v>4</v>
      </c>
      <c r="I11" s="35">
        <v>10</v>
      </c>
      <c r="J11" s="35">
        <v>66</v>
      </c>
      <c r="K11" s="35">
        <v>18</v>
      </c>
    </row>
    <row r="12" spans="2:11" ht="15.75" customHeight="1" x14ac:dyDescent="0.15">
      <c r="B12" s="116"/>
      <c r="C12" s="140" t="s">
        <v>3</v>
      </c>
      <c r="D12" s="16">
        <v>149</v>
      </c>
      <c r="E12" s="46">
        <v>1</v>
      </c>
      <c r="F12" s="28">
        <v>2</v>
      </c>
      <c r="G12" s="28">
        <v>0</v>
      </c>
      <c r="H12" s="28">
        <v>9</v>
      </c>
      <c r="I12" s="28">
        <v>11</v>
      </c>
      <c r="J12" s="28">
        <v>90</v>
      </c>
      <c r="K12" s="28">
        <v>36</v>
      </c>
    </row>
    <row r="13" spans="2:11" ht="15.75" customHeight="1" x14ac:dyDescent="0.15">
      <c r="B13" s="118"/>
      <c r="C13" s="143"/>
      <c r="D13" s="18">
        <v>100</v>
      </c>
      <c r="E13" s="68">
        <v>0.7</v>
      </c>
      <c r="F13" s="11">
        <v>1.3</v>
      </c>
      <c r="G13" s="11">
        <v>0</v>
      </c>
      <c r="H13" s="11">
        <v>6</v>
      </c>
      <c r="I13" s="11">
        <v>7.4</v>
      </c>
      <c r="J13" s="11">
        <v>60.4</v>
      </c>
      <c r="K13" s="11">
        <v>24.2</v>
      </c>
    </row>
  </sheetData>
  <mergeCells count="4">
    <mergeCell ref="B8:C9"/>
    <mergeCell ref="B10:B13"/>
    <mergeCell ref="C10:C11"/>
    <mergeCell ref="C12:C13"/>
  </mergeCells>
  <phoneticPr fontId="2"/>
  <conditionalFormatting sqref="E9:K9">
    <cfRule type="top10" dxfId="1539" priority="824" rank="1"/>
  </conditionalFormatting>
  <conditionalFormatting sqref="E11:K11">
    <cfRule type="top10" dxfId="1538" priority="825" rank="1"/>
  </conditionalFormatting>
  <conditionalFormatting sqref="E13:K13">
    <cfRule type="top10" dxfId="1537" priority="826" rank="1"/>
  </conditionalFormatting>
  <pageMargins left="0.7" right="0.7" top="0.75" bottom="0.75" header="0.3" footer="0.3"/>
  <pageSetup paperSize="9" orientation="landscape" r:id="rId1"/>
  <headerFoot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3"/>
  <sheetViews>
    <sheetView showGridLines="0" zoomScaleNormal="100" workbookViewId="0"/>
  </sheetViews>
  <sheetFormatPr defaultColWidth="8.625" defaultRowHeight="15.75" customHeight="1" x14ac:dyDescent="0.15"/>
  <cols>
    <col min="1" max="2" width="6.125" style="1" customWidth="1"/>
    <col min="3" max="3" width="20.625" style="1" customWidth="1"/>
    <col min="4" max="16384" width="8.625" style="1"/>
  </cols>
  <sheetData>
    <row r="2" spans="2:11" ht="15.75" customHeight="1" x14ac:dyDescent="0.15">
      <c r="B2" s="1" t="s">
        <v>613</v>
      </c>
    </row>
    <row r="3" spans="2:11" ht="15.75" customHeight="1" x14ac:dyDescent="0.15">
      <c r="B3" s="1" t="s">
        <v>50</v>
      </c>
    </row>
    <row r="4" spans="2:11" ht="15.75" customHeight="1" x14ac:dyDescent="0.15">
      <c r="B4" s="1" t="s">
        <v>633</v>
      </c>
    </row>
    <row r="5" spans="2:11" ht="15.75" customHeight="1" x14ac:dyDescent="0.15">
      <c r="B5" s="1" t="s">
        <v>615</v>
      </c>
    </row>
    <row r="6" spans="2:11" ht="4.5" customHeight="1" x14ac:dyDescent="0.15">
      <c r="B6" s="12"/>
      <c r="C6" s="14"/>
      <c r="D6" s="15"/>
      <c r="E6" s="73"/>
      <c r="F6" s="13"/>
      <c r="G6" s="13"/>
      <c r="H6" s="13"/>
      <c r="I6" s="13"/>
      <c r="J6" s="13"/>
      <c r="K6" s="13"/>
    </row>
    <row r="7" spans="2:11" s="2" customFormat="1" ht="118.5" customHeight="1" thickBot="1" x14ac:dyDescent="0.2">
      <c r="B7" s="25"/>
      <c r="C7" s="26" t="s">
        <v>427</v>
      </c>
      <c r="D7" s="19" t="s">
        <v>52</v>
      </c>
      <c r="E7" s="22" t="s">
        <v>190</v>
      </c>
      <c r="F7" s="23" t="s">
        <v>191</v>
      </c>
      <c r="G7" s="23" t="s">
        <v>192</v>
      </c>
      <c r="H7" s="23" t="s">
        <v>193</v>
      </c>
      <c r="I7" s="23" t="s">
        <v>194</v>
      </c>
      <c r="J7" s="23" t="s">
        <v>195</v>
      </c>
      <c r="K7" s="23" t="s">
        <v>53</v>
      </c>
    </row>
    <row r="8" spans="2:11" ht="15.75" customHeight="1" thickTop="1" x14ac:dyDescent="0.15">
      <c r="B8" s="108" t="s">
        <v>428</v>
      </c>
      <c r="C8" s="119"/>
      <c r="D8" s="16">
        <v>252</v>
      </c>
      <c r="E8" s="46">
        <v>0</v>
      </c>
      <c r="F8" s="28">
        <v>0</v>
      </c>
      <c r="G8" s="28">
        <v>1</v>
      </c>
      <c r="H8" s="28">
        <v>7</v>
      </c>
      <c r="I8" s="28">
        <v>30</v>
      </c>
      <c r="J8" s="28">
        <v>154</v>
      </c>
      <c r="K8" s="28">
        <v>60</v>
      </c>
    </row>
    <row r="9" spans="2:11" ht="15.75" customHeight="1" x14ac:dyDescent="0.15">
      <c r="B9" s="110"/>
      <c r="C9" s="120"/>
      <c r="D9" s="18">
        <v>100</v>
      </c>
      <c r="E9" s="68">
        <v>0</v>
      </c>
      <c r="F9" s="11">
        <v>0</v>
      </c>
      <c r="G9" s="11">
        <v>0.4</v>
      </c>
      <c r="H9" s="11">
        <v>2.8</v>
      </c>
      <c r="I9" s="11">
        <v>11.9</v>
      </c>
      <c r="J9" s="11">
        <v>61.1</v>
      </c>
      <c r="K9" s="11">
        <v>23.8</v>
      </c>
    </row>
    <row r="10" spans="2:11" ht="15.75" customHeight="1" x14ac:dyDescent="0.15">
      <c r="B10" s="117" t="s">
        <v>429</v>
      </c>
      <c r="C10" s="140" t="s">
        <v>2</v>
      </c>
      <c r="D10" s="16">
        <v>100</v>
      </c>
      <c r="E10" s="46">
        <v>0</v>
      </c>
      <c r="F10" s="28">
        <v>0</v>
      </c>
      <c r="G10" s="28">
        <v>1</v>
      </c>
      <c r="H10" s="28">
        <v>4</v>
      </c>
      <c r="I10" s="28">
        <v>15</v>
      </c>
      <c r="J10" s="28">
        <v>61</v>
      </c>
      <c r="K10" s="28">
        <v>19</v>
      </c>
    </row>
    <row r="11" spans="2:11" ht="15.75" customHeight="1" x14ac:dyDescent="0.15">
      <c r="B11" s="116"/>
      <c r="C11" s="141"/>
      <c r="D11" s="33">
        <v>100</v>
      </c>
      <c r="E11" s="49">
        <v>0</v>
      </c>
      <c r="F11" s="35">
        <v>0</v>
      </c>
      <c r="G11" s="35">
        <v>1</v>
      </c>
      <c r="H11" s="35">
        <v>4</v>
      </c>
      <c r="I11" s="35">
        <v>15</v>
      </c>
      <c r="J11" s="35">
        <v>61</v>
      </c>
      <c r="K11" s="35">
        <v>19</v>
      </c>
    </row>
    <row r="12" spans="2:11" ht="15.75" customHeight="1" x14ac:dyDescent="0.15">
      <c r="B12" s="116"/>
      <c r="C12" s="140" t="s">
        <v>3</v>
      </c>
      <c r="D12" s="16">
        <v>149</v>
      </c>
      <c r="E12" s="46">
        <v>0</v>
      </c>
      <c r="F12" s="28">
        <v>0</v>
      </c>
      <c r="G12" s="28">
        <v>0</v>
      </c>
      <c r="H12" s="28">
        <v>3</v>
      </c>
      <c r="I12" s="28">
        <v>14</v>
      </c>
      <c r="J12" s="28">
        <v>92</v>
      </c>
      <c r="K12" s="28">
        <v>40</v>
      </c>
    </row>
    <row r="13" spans="2:11" ht="15.75" customHeight="1" x14ac:dyDescent="0.15">
      <c r="B13" s="118"/>
      <c r="C13" s="143"/>
      <c r="D13" s="18">
        <v>100</v>
      </c>
      <c r="E13" s="68">
        <v>0</v>
      </c>
      <c r="F13" s="11">
        <v>0</v>
      </c>
      <c r="G13" s="11">
        <v>0</v>
      </c>
      <c r="H13" s="11">
        <v>2</v>
      </c>
      <c r="I13" s="11">
        <v>9.4</v>
      </c>
      <c r="J13" s="11">
        <v>61.7</v>
      </c>
      <c r="K13" s="11">
        <v>26.8</v>
      </c>
    </row>
  </sheetData>
  <mergeCells count="4">
    <mergeCell ref="B8:C9"/>
    <mergeCell ref="B10:B13"/>
    <mergeCell ref="C10:C11"/>
    <mergeCell ref="C12:C13"/>
  </mergeCells>
  <phoneticPr fontId="2"/>
  <conditionalFormatting sqref="E9:K9">
    <cfRule type="top10" dxfId="1536" priority="827" rank="1"/>
  </conditionalFormatting>
  <conditionalFormatting sqref="E11:K11">
    <cfRule type="top10" dxfId="1535" priority="828" rank="1"/>
  </conditionalFormatting>
  <conditionalFormatting sqref="E13:K13">
    <cfRule type="top10" dxfId="1534" priority="829" rank="1"/>
  </conditionalFormatting>
  <pageMargins left="0.7" right="0.7" top="0.75" bottom="0.75" header="0.3" footer="0.3"/>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256</vt:i4>
      </vt:variant>
    </vt:vector>
  </HeadingPairs>
  <TitlesOfParts>
    <vt:vector size="256" baseType="lpstr">
      <vt:lpstr>目次</vt:lpstr>
      <vt:lpstr>1-1-1</vt:lpstr>
      <vt:lpstr>1-1-2</vt:lpstr>
      <vt:lpstr>1-1-3</vt:lpstr>
      <vt:lpstr>1-1-4</vt:lpstr>
      <vt:lpstr>1-1-5</vt:lpstr>
      <vt:lpstr>1-1-6</vt:lpstr>
      <vt:lpstr>1-1-7</vt:lpstr>
      <vt:lpstr>1-1-8</vt:lpstr>
      <vt:lpstr>1-1-9</vt:lpstr>
      <vt:lpstr>1-1-10</vt:lpstr>
      <vt:lpstr>1-1-11</vt:lpstr>
      <vt:lpstr>1-1-12</vt:lpstr>
      <vt:lpstr>1-1-13</vt:lpstr>
      <vt:lpstr>1-1-14</vt:lpstr>
      <vt:lpstr>1-1-15</vt:lpstr>
      <vt:lpstr>1-1-16</vt:lpstr>
      <vt:lpstr>1-1-17</vt:lpstr>
      <vt:lpstr>1-1-18</vt:lpstr>
      <vt:lpstr>1-1-19</vt:lpstr>
      <vt:lpstr>1-1-20</vt:lpstr>
      <vt:lpstr>1-1-21</vt:lpstr>
      <vt:lpstr>1-1-22</vt:lpstr>
      <vt:lpstr>1-1-23</vt:lpstr>
      <vt:lpstr>1-1-24</vt:lpstr>
      <vt:lpstr>1-1-25</vt:lpstr>
      <vt:lpstr>1-1-26</vt:lpstr>
      <vt:lpstr>1-1-27</vt:lpstr>
      <vt:lpstr>1-1-28</vt:lpstr>
      <vt:lpstr>1-1-29</vt:lpstr>
      <vt:lpstr>1-1-30</vt:lpstr>
      <vt:lpstr>1-1-31</vt:lpstr>
      <vt:lpstr>1-1-32</vt:lpstr>
      <vt:lpstr>1-1-33</vt:lpstr>
      <vt:lpstr>1-1-34</vt:lpstr>
      <vt:lpstr>1-1-35</vt:lpstr>
      <vt:lpstr>1-2-1</vt:lpstr>
      <vt:lpstr>1-2-2</vt:lpstr>
      <vt:lpstr>1-2-3</vt:lpstr>
      <vt:lpstr>1-2-4</vt:lpstr>
      <vt:lpstr>1-2-5</vt:lpstr>
      <vt:lpstr>1-2-6</vt:lpstr>
      <vt:lpstr>1-2-7</vt:lpstr>
      <vt:lpstr>1-2-8</vt:lpstr>
      <vt:lpstr>1-2-9</vt:lpstr>
      <vt:lpstr>1-2-10</vt:lpstr>
      <vt:lpstr>1-2-11</vt:lpstr>
      <vt:lpstr>1-2-12</vt:lpstr>
      <vt:lpstr>1-2-13</vt:lpstr>
      <vt:lpstr>1-2-14</vt:lpstr>
      <vt:lpstr>1-2-15</vt:lpstr>
      <vt:lpstr>1-2-16</vt:lpstr>
      <vt:lpstr>1-2-17</vt:lpstr>
      <vt:lpstr>1-2-18</vt:lpstr>
      <vt:lpstr>1-2-19</vt:lpstr>
      <vt:lpstr>1-2-20</vt:lpstr>
      <vt:lpstr>1-2-21</vt:lpstr>
      <vt:lpstr>1-2-22</vt:lpstr>
      <vt:lpstr>1-2-23</vt:lpstr>
      <vt:lpstr>1-2-24</vt:lpstr>
      <vt:lpstr>1-2-25</vt:lpstr>
      <vt:lpstr>1-2-26</vt:lpstr>
      <vt:lpstr>1-2-27</vt:lpstr>
      <vt:lpstr>1-2-28</vt:lpstr>
      <vt:lpstr>1-2-29</vt:lpstr>
      <vt:lpstr>1-2-30</vt:lpstr>
      <vt:lpstr>1-2-31</vt:lpstr>
      <vt:lpstr>2-1-1</vt:lpstr>
      <vt:lpstr>2-1-2</vt:lpstr>
      <vt:lpstr>2-1-3</vt:lpstr>
      <vt:lpstr>2-1-4</vt:lpstr>
      <vt:lpstr>2-1-5</vt:lpstr>
      <vt:lpstr>2-1-6</vt:lpstr>
      <vt:lpstr>2-1-7</vt:lpstr>
      <vt:lpstr>2-1-8</vt:lpstr>
      <vt:lpstr>2-1-9</vt:lpstr>
      <vt:lpstr>2-1-10</vt:lpstr>
      <vt:lpstr>2-1-11</vt:lpstr>
      <vt:lpstr>2-1-12</vt:lpstr>
      <vt:lpstr>2-1-13</vt:lpstr>
      <vt:lpstr>2-1-14</vt:lpstr>
      <vt:lpstr>2-1-15</vt:lpstr>
      <vt:lpstr>3-1-1</vt:lpstr>
      <vt:lpstr>3-1-2</vt:lpstr>
      <vt:lpstr>3-1-3</vt:lpstr>
      <vt:lpstr>3-1-4</vt:lpstr>
      <vt:lpstr>3-1-5</vt:lpstr>
      <vt:lpstr>3-1-6</vt:lpstr>
      <vt:lpstr>3-1-7</vt:lpstr>
      <vt:lpstr>3-1-8</vt:lpstr>
      <vt:lpstr>3-1-9</vt:lpstr>
      <vt:lpstr>3-1-10</vt:lpstr>
      <vt:lpstr>3-1-11</vt:lpstr>
      <vt:lpstr>3-1-12</vt:lpstr>
      <vt:lpstr>3-1-13</vt:lpstr>
      <vt:lpstr>3-1-14</vt:lpstr>
      <vt:lpstr>3-1-15</vt:lpstr>
      <vt:lpstr>3-1-16</vt:lpstr>
      <vt:lpstr>3-1-17</vt:lpstr>
      <vt:lpstr>3-1-18</vt:lpstr>
      <vt:lpstr>3-1-19</vt:lpstr>
      <vt:lpstr>3-1-20</vt:lpstr>
      <vt:lpstr>3-1-21</vt:lpstr>
      <vt:lpstr>3-1-22</vt:lpstr>
      <vt:lpstr>3-1-23</vt:lpstr>
      <vt:lpstr>3-1-24</vt:lpstr>
      <vt:lpstr>3-1-25</vt:lpstr>
      <vt:lpstr>3-1-26</vt:lpstr>
      <vt:lpstr>3-2-1</vt:lpstr>
      <vt:lpstr>3-2-2</vt:lpstr>
      <vt:lpstr>3-2-3</vt:lpstr>
      <vt:lpstr>3-2-4</vt:lpstr>
      <vt:lpstr>3-2-5</vt:lpstr>
      <vt:lpstr>3-2-6</vt:lpstr>
      <vt:lpstr>3-2-7</vt:lpstr>
      <vt:lpstr>3-2-8</vt:lpstr>
      <vt:lpstr>3-2-9</vt:lpstr>
      <vt:lpstr>3-2-10</vt:lpstr>
      <vt:lpstr>3-2-11</vt:lpstr>
      <vt:lpstr>3-2-12</vt:lpstr>
      <vt:lpstr>3-2-13</vt:lpstr>
      <vt:lpstr>3-2-14</vt:lpstr>
      <vt:lpstr>3-2-15</vt:lpstr>
      <vt:lpstr>3-2-16</vt:lpstr>
      <vt:lpstr>3-2-17</vt:lpstr>
      <vt:lpstr>3-2-18</vt:lpstr>
      <vt:lpstr>3-2-19</vt:lpstr>
      <vt:lpstr>3-2-20</vt:lpstr>
      <vt:lpstr>3-2-21</vt:lpstr>
      <vt:lpstr>3-2-22</vt:lpstr>
      <vt:lpstr>3-2-23</vt:lpstr>
      <vt:lpstr>3-2-24</vt:lpstr>
      <vt:lpstr>3-2-25</vt:lpstr>
      <vt:lpstr>3-2-26</vt:lpstr>
      <vt:lpstr>4-1-1</vt:lpstr>
      <vt:lpstr>4-1-2</vt:lpstr>
      <vt:lpstr>4-1-3</vt:lpstr>
      <vt:lpstr>4-1-4</vt:lpstr>
      <vt:lpstr>4-1-5</vt:lpstr>
      <vt:lpstr>5-1-1</vt:lpstr>
      <vt:lpstr>5-1-2</vt:lpstr>
      <vt:lpstr>5-1-3</vt:lpstr>
      <vt:lpstr>5-1-4</vt:lpstr>
      <vt:lpstr>5-1-5</vt:lpstr>
      <vt:lpstr>5-1-6</vt:lpstr>
      <vt:lpstr>5-1-7</vt:lpstr>
      <vt:lpstr>5-1-8</vt:lpstr>
      <vt:lpstr>5-1-9</vt:lpstr>
      <vt:lpstr>5-1-10</vt:lpstr>
      <vt:lpstr>5-1-11</vt:lpstr>
      <vt:lpstr>5-1-12</vt:lpstr>
      <vt:lpstr>5-1-13</vt:lpstr>
      <vt:lpstr>5-1-14</vt:lpstr>
      <vt:lpstr>5-2-1</vt:lpstr>
      <vt:lpstr>5-2-2</vt:lpstr>
      <vt:lpstr>5-2-3</vt:lpstr>
      <vt:lpstr>5-2-4</vt:lpstr>
      <vt:lpstr>5-2-5</vt:lpstr>
      <vt:lpstr>5-2-6</vt:lpstr>
      <vt:lpstr>5-2-7</vt:lpstr>
      <vt:lpstr>5-2-8</vt:lpstr>
      <vt:lpstr>5-2-9</vt:lpstr>
      <vt:lpstr>5-2-10</vt:lpstr>
      <vt:lpstr>5-2-11</vt:lpstr>
      <vt:lpstr>5-2-12</vt:lpstr>
      <vt:lpstr>5-2-13</vt:lpstr>
      <vt:lpstr>5-2-14</vt:lpstr>
      <vt:lpstr>6-1-1</vt:lpstr>
      <vt:lpstr>6-1-2</vt:lpstr>
      <vt:lpstr>6-1-3</vt:lpstr>
      <vt:lpstr>6-1-4</vt:lpstr>
      <vt:lpstr>6-1-5</vt:lpstr>
      <vt:lpstr>6-1-6</vt:lpstr>
      <vt:lpstr>6-1-7</vt:lpstr>
      <vt:lpstr>6-1-8</vt:lpstr>
      <vt:lpstr>7-1-1</vt:lpstr>
      <vt:lpstr>7-1-2</vt:lpstr>
      <vt:lpstr>7-1-3</vt:lpstr>
      <vt:lpstr>7-1-4</vt:lpstr>
      <vt:lpstr>7-1-5</vt:lpstr>
      <vt:lpstr>7-1-6</vt:lpstr>
      <vt:lpstr>7-1-7</vt:lpstr>
      <vt:lpstr>7-1-8</vt:lpstr>
      <vt:lpstr>7-1-9</vt:lpstr>
      <vt:lpstr>7-1-10</vt:lpstr>
      <vt:lpstr>7-1-11</vt:lpstr>
      <vt:lpstr>7-1-12</vt:lpstr>
      <vt:lpstr>7-1-13</vt:lpstr>
      <vt:lpstr>7-1-14</vt:lpstr>
      <vt:lpstr>7-1-15</vt:lpstr>
      <vt:lpstr>7-1-16</vt:lpstr>
      <vt:lpstr>7-1-17</vt:lpstr>
      <vt:lpstr>8-1-1</vt:lpstr>
      <vt:lpstr>8-1-2</vt:lpstr>
      <vt:lpstr>8-1-3</vt:lpstr>
      <vt:lpstr>8-1-4</vt:lpstr>
      <vt:lpstr>9-1-1</vt:lpstr>
      <vt:lpstr>9-1-2</vt:lpstr>
      <vt:lpstr>9-1-3</vt:lpstr>
      <vt:lpstr>9-1-4</vt:lpstr>
      <vt:lpstr>9-1-5</vt:lpstr>
      <vt:lpstr>9-1-6</vt:lpstr>
      <vt:lpstr>9-1-7</vt:lpstr>
      <vt:lpstr>9-1-8</vt:lpstr>
      <vt:lpstr>9-1-9</vt:lpstr>
      <vt:lpstr>9-1-10</vt:lpstr>
      <vt:lpstr>9-1-11</vt:lpstr>
      <vt:lpstr>9-1-12</vt:lpstr>
      <vt:lpstr>9-1-13</vt:lpstr>
      <vt:lpstr>9-1-14</vt:lpstr>
      <vt:lpstr>9-1-15</vt:lpstr>
      <vt:lpstr>9-1-16</vt:lpstr>
      <vt:lpstr>9-1-17</vt:lpstr>
      <vt:lpstr>9-1-18</vt:lpstr>
      <vt:lpstr>9-1-19</vt:lpstr>
      <vt:lpstr>9-1-20</vt:lpstr>
      <vt:lpstr>9-1-21</vt:lpstr>
      <vt:lpstr>9-1-22</vt:lpstr>
      <vt:lpstr>9-1-23</vt:lpstr>
      <vt:lpstr>9-1-24</vt:lpstr>
      <vt:lpstr>9-1-25</vt:lpstr>
      <vt:lpstr>10-1-1</vt:lpstr>
      <vt:lpstr>10-1-2</vt:lpstr>
      <vt:lpstr>10-1-3</vt:lpstr>
      <vt:lpstr>10-1-4</vt:lpstr>
      <vt:lpstr>10-1-5</vt:lpstr>
      <vt:lpstr>10-1-6</vt:lpstr>
      <vt:lpstr>10-1-7</vt:lpstr>
      <vt:lpstr>10-1-8</vt:lpstr>
      <vt:lpstr>10-1-9</vt:lpstr>
      <vt:lpstr>10-1-10</vt:lpstr>
      <vt:lpstr>10-1-11</vt:lpstr>
      <vt:lpstr>10-1-12</vt:lpstr>
      <vt:lpstr>10-1-13</vt:lpstr>
      <vt:lpstr>10-1-14</vt:lpstr>
      <vt:lpstr>10-1-15</vt:lpstr>
      <vt:lpstr>10-1-16</vt:lpstr>
      <vt:lpstr>10-1-17</vt:lpstr>
      <vt:lpstr>10-1-18</vt:lpstr>
      <vt:lpstr>10-1-19</vt:lpstr>
      <vt:lpstr>10-1-20</vt:lpstr>
      <vt:lpstr>10-1-21</vt:lpstr>
      <vt:lpstr>10-1-22</vt:lpstr>
      <vt:lpstr>10-1-23</vt:lpstr>
      <vt:lpstr>10-1-24</vt:lpstr>
      <vt:lpstr>11-1-1</vt:lpstr>
      <vt:lpstr>11-1-2</vt:lpstr>
      <vt:lpstr>11-1-3</vt:lpstr>
      <vt:lpstr>11-1-4</vt:lpstr>
      <vt:lpstr>11-1-5</vt:lpstr>
      <vt:lpstr>11-1-6</vt:lpstr>
      <vt:lpstr>11-1-7</vt:lpstr>
      <vt:lpstr>11-1-8</vt:lpstr>
      <vt:lpstr>11-1-9</vt:lpstr>
      <vt:lpstr>11-1-10</vt:lpstr>
      <vt:lpstr>11-1-11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田窪 寿子</dc:creator>
  <cp:lastModifiedBy>田窪 寿子</cp:lastModifiedBy>
  <cp:lastPrinted>2020-09-29T05:12:56Z</cp:lastPrinted>
  <dcterms:created xsi:type="dcterms:W3CDTF">2020-09-02T04:04:33Z</dcterms:created>
  <dcterms:modified xsi:type="dcterms:W3CDTF">2020-09-30T07:09:11Z</dcterms:modified>
</cp:coreProperties>
</file>